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2\декабр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1'!$A$1:$O$20</definedName>
    <definedName name="_xlnm.Print_Area" localSheetId="1">'Приложение 2-ТЭО'!$A$1:$BL$146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9" i="1" l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E79" i="1"/>
  <c r="G20" i="2" l="1"/>
  <c r="BK96" i="1" l="1"/>
  <c r="BF96" i="1"/>
  <c r="BA96" i="1"/>
  <c r="AV96" i="1"/>
  <c r="AQ96" i="1"/>
  <c r="AL96" i="1"/>
  <c r="AG96" i="1"/>
  <c r="AB96" i="1"/>
  <c r="AB135" i="1" l="1"/>
  <c r="BH146" i="1" l="1"/>
  <c r="BC146" i="1"/>
  <c r="AX146" i="1"/>
  <c r="AS146" i="1"/>
  <c r="AS145" i="1" s="1"/>
  <c r="AN146" i="1"/>
  <c r="AI146" i="1"/>
  <c r="AD146" i="1"/>
  <c r="Y146" i="1"/>
  <c r="Y145" i="1" s="1"/>
  <c r="T146" i="1"/>
  <c r="O146" i="1"/>
  <c r="J146" i="1"/>
  <c r="I146" i="1"/>
  <c r="I145" i="1" s="1"/>
  <c r="H146" i="1"/>
  <c r="H145" i="1" s="1"/>
  <c r="G146" i="1"/>
  <c r="F146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X145" i="1"/>
  <c r="W145" i="1"/>
  <c r="V145" i="1"/>
  <c r="U145" i="1"/>
  <c r="S145" i="1"/>
  <c r="R145" i="1"/>
  <c r="Q145" i="1"/>
  <c r="P145" i="1"/>
  <c r="O145" i="1"/>
  <c r="N145" i="1"/>
  <c r="M145" i="1"/>
  <c r="L145" i="1"/>
  <c r="K145" i="1"/>
  <c r="J145" i="1"/>
  <c r="G145" i="1"/>
  <c r="F145" i="1"/>
  <c r="E146" i="1" l="1"/>
  <c r="E145" i="1" s="1"/>
  <c r="T145" i="1"/>
  <c r="K105" i="1"/>
  <c r="L105" i="1"/>
  <c r="M105" i="1"/>
  <c r="N105" i="1"/>
  <c r="R105" i="1"/>
  <c r="S105" i="1"/>
  <c r="V105" i="1"/>
  <c r="W105" i="1"/>
  <c r="X105" i="1"/>
  <c r="Z105" i="1"/>
  <c r="AA105" i="1"/>
  <c r="AB105" i="1"/>
  <c r="AC105" i="1"/>
  <c r="AE105" i="1"/>
  <c r="AF105" i="1"/>
  <c r="AG105" i="1"/>
  <c r="AH105" i="1"/>
  <c r="BL109" i="1"/>
  <c r="BK109" i="1"/>
  <c r="BH109" i="1" s="1"/>
  <c r="BJ109" i="1"/>
  <c r="BI109" i="1"/>
  <c r="BG109" i="1"/>
  <c r="BF109" i="1"/>
  <c r="BE109" i="1"/>
  <c r="BD109" i="1"/>
  <c r="BB109" i="1"/>
  <c r="BA109" i="1"/>
  <c r="AZ109" i="1"/>
  <c r="AY109" i="1"/>
  <c r="AW109" i="1"/>
  <c r="AV109" i="1"/>
  <c r="AU109" i="1"/>
  <c r="AT109" i="1"/>
  <c r="AR109" i="1"/>
  <c r="I109" i="1" s="1"/>
  <c r="AQ109" i="1"/>
  <c r="AP109" i="1"/>
  <c r="AO109" i="1"/>
  <c r="AN109" i="1"/>
  <c r="AM109" i="1"/>
  <c r="AL109" i="1"/>
  <c r="AK109" i="1"/>
  <c r="AJ109" i="1"/>
  <c r="AI109" i="1" s="1"/>
  <c r="AD109" i="1"/>
  <c r="Y109" i="1"/>
  <c r="U109" i="1"/>
  <c r="T109" i="1" s="1"/>
  <c r="Q109" i="1"/>
  <c r="P109" i="1"/>
  <c r="O109" i="1" s="1"/>
  <c r="J109" i="1"/>
  <c r="G109" i="1"/>
  <c r="BC109" i="1" l="1"/>
  <c r="AX109" i="1"/>
  <c r="F109" i="1"/>
  <c r="AS109" i="1"/>
  <c r="E109" i="1" s="1"/>
  <c r="H109" i="1"/>
  <c r="W89" i="1" l="1"/>
  <c r="U80" i="1" l="1"/>
  <c r="V80" i="1"/>
  <c r="W80" i="1"/>
  <c r="T82" i="1"/>
  <c r="BH82" i="1"/>
  <c r="BC82" i="1"/>
  <c r="AX82" i="1"/>
  <c r="AS82" i="1"/>
  <c r="AN82" i="1"/>
  <c r="AI82" i="1"/>
  <c r="AD82" i="1"/>
  <c r="Y82" i="1"/>
  <c r="H82" i="1"/>
  <c r="O82" i="1"/>
  <c r="J82" i="1"/>
  <c r="I82" i="1"/>
  <c r="F82" i="1"/>
  <c r="G82" i="1" l="1"/>
  <c r="E82" i="1"/>
  <c r="AB38" i="1"/>
  <c r="AB41" i="1"/>
  <c r="AB39" i="1"/>
  <c r="AB45" i="1"/>
  <c r="W50" i="1" l="1"/>
  <c r="W47" i="1"/>
  <c r="W43" i="1"/>
  <c r="W49" i="1"/>
  <c r="W44" i="1"/>
  <c r="V44" i="1"/>
  <c r="W38" i="1"/>
  <c r="V38" i="1"/>
  <c r="W42" i="1"/>
  <c r="V42" i="1"/>
  <c r="W39" i="1"/>
  <c r="W45" i="1"/>
  <c r="W66" i="1" l="1"/>
  <c r="G14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3" i="1"/>
  <c r="W15" i="1"/>
  <c r="W27" i="1"/>
  <c r="W16" i="1"/>
  <c r="W25" i="1"/>
  <c r="W12" i="1"/>
  <c r="W22" i="1"/>
  <c r="W24" i="1"/>
  <c r="E51" i="1" l="1"/>
  <c r="W35" i="1"/>
  <c r="H81" i="1" l="1"/>
  <c r="T81" i="1"/>
  <c r="T80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C80" i="1"/>
  <c r="AX80" i="1"/>
  <c r="AS80" i="1"/>
  <c r="AN80" i="1"/>
  <c r="AI80" i="1"/>
  <c r="AD80" i="1"/>
  <c r="Y80" i="1"/>
  <c r="O80" i="1"/>
  <c r="J80" i="1"/>
  <c r="I80" i="1"/>
  <c r="H80" i="1"/>
  <c r="G80" i="1"/>
  <c r="F80" i="1"/>
  <c r="E80" i="1" l="1"/>
  <c r="G81" i="1"/>
  <c r="E81" i="1"/>
  <c r="H126" i="1"/>
  <c r="H127" i="1"/>
  <c r="I126" i="1"/>
  <c r="I127" i="1"/>
  <c r="W136" i="1"/>
  <c r="BH127" i="1"/>
  <c r="BC127" i="1"/>
  <c r="AX127" i="1"/>
  <c r="AS127" i="1"/>
  <c r="AN127" i="1"/>
  <c r="AI127" i="1"/>
  <c r="AD127" i="1"/>
  <c r="Y127" i="1"/>
  <c r="T127" i="1"/>
  <c r="O127" i="1"/>
  <c r="J127" i="1"/>
  <c r="G127" i="1"/>
  <c r="BH126" i="1"/>
  <c r="BC126" i="1"/>
  <c r="AX126" i="1"/>
  <c r="AS126" i="1"/>
  <c r="AN126" i="1"/>
  <c r="AI126" i="1"/>
  <c r="AD126" i="1"/>
  <c r="Y126" i="1"/>
  <c r="T126" i="1"/>
  <c r="O126" i="1"/>
  <c r="J126" i="1"/>
  <c r="G126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E127" i="1"/>
  <c r="E126" i="1"/>
  <c r="K84" i="1"/>
  <c r="L84" i="1"/>
  <c r="N84" i="1"/>
  <c r="P84" i="1"/>
  <c r="Q84" i="1"/>
  <c r="S84" i="1"/>
  <c r="U84" i="1"/>
  <c r="V84" i="1"/>
  <c r="X84" i="1"/>
  <c r="Z84" i="1"/>
  <c r="AA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I84" i="1"/>
  <c r="BJ84" i="1"/>
  <c r="BK84" i="1"/>
  <c r="BL84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E97" i="1" l="1"/>
  <c r="E98" i="1"/>
  <c r="W28" i="1"/>
  <c r="BH143" i="1" l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2" i="1"/>
  <c r="E143" i="1"/>
  <c r="K37" i="1"/>
  <c r="L37" i="1"/>
  <c r="M37" i="1"/>
  <c r="N37" i="1"/>
  <c r="P37" i="1"/>
  <c r="S37" i="1"/>
  <c r="U37" i="1"/>
  <c r="X37" i="1"/>
  <c r="Z37" i="1"/>
  <c r="AA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E66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4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W41" i="1"/>
  <c r="W48" i="1"/>
  <c r="W40" i="1"/>
  <c r="E64" i="1" l="1"/>
  <c r="E134" i="1"/>
  <c r="O63" i="1" l="1"/>
  <c r="E63" i="1" s="1"/>
  <c r="I63" i="1"/>
  <c r="H63" i="1"/>
  <c r="G63" i="1"/>
  <c r="F63" i="1"/>
  <c r="W46" i="1"/>
  <c r="W37" i="1" s="1"/>
  <c r="V48" i="1" l="1"/>
  <c r="V40" i="1"/>
  <c r="V39" i="1"/>
  <c r="V37" i="1" l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3" i="1" l="1"/>
  <c r="F136" i="1"/>
  <c r="G136" i="1"/>
  <c r="H136" i="1"/>
  <c r="I136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I128" i="1"/>
  <c r="H128" i="1"/>
  <c r="G128" i="1"/>
  <c r="F128" i="1"/>
  <c r="G111" i="1"/>
  <c r="E128" i="1" l="1"/>
  <c r="AD108" i="1"/>
  <c r="Y108" i="1"/>
  <c r="K110" i="1"/>
  <c r="L110" i="1"/>
  <c r="P110" i="1"/>
  <c r="Q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BI110" i="1"/>
  <c r="BJ110" i="1"/>
  <c r="BK110" i="1"/>
  <c r="BL110" i="1"/>
  <c r="BH136" i="1"/>
  <c r="BC136" i="1"/>
  <c r="AX136" i="1"/>
  <c r="AS136" i="1"/>
  <c r="AN136" i="1"/>
  <c r="AI136" i="1"/>
  <c r="AD136" i="1"/>
  <c r="Y136" i="1"/>
  <c r="T136" i="1"/>
  <c r="O136" i="1"/>
  <c r="J136" i="1"/>
  <c r="E136" i="1" l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W85" i="1"/>
  <c r="W84" i="1" s="1"/>
  <c r="E96" i="1" l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BH130" i="1"/>
  <c r="BC130" i="1"/>
  <c r="AX130" i="1"/>
  <c r="AS130" i="1"/>
  <c r="AN130" i="1"/>
  <c r="AI130" i="1"/>
  <c r="AD130" i="1"/>
  <c r="Y130" i="1"/>
  <c r="T130" i="1"/>
  <c r="O130" i="1"/>
  <c r="J130" i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E129" i="1" l="1"/>
  <c r="E132" i="1"/>
  <c r="E131" i="1"/>
  <c r="E130" i="1"/>
  <c r="BH144" i="1" l="1"/>
  <c r="BH141" i="1" s="1"/>
  <c r="BC144" i="1"/>
  <c r="BC141" i="1" s="1"/>
  <c r="AX144" i="1"/>
  <c r="AX141" i="1" s="1"/>
  <c r="AS144" i="1"/>
  <c r="AS141" i="1" s="1"/>
  <c r="AN144" i="1"/>
  <c r="AN141" i="1" s="1"/>
  <c r="AI144" i="1"/>
  <c r="AI141" i="1" s="1"/>
  <c r="AD144" i="1"/>
  <c r="AD141" i="1" s="1"/>
  <c r="Y144" i="1"/>
  <c r="Y141" i="1" s="1"/>
  <c r="T144" i="1"/>
  <c r="T141" i="1" s="1"/>
  <c r="O144" i="1"/>
  <c r="O141" i="1" s="1"/>
  <c r="J144" i="1"/>
  <c r="J141" i="1" s="1"/>
  <c r="I144" i="1"/>
  <c r="I141" i="1" s="1"/>
  <c r="H144" i="1"/>
  <c r="H141" i="1" s="1"/>
  <c r="G144" i="1"/>
  <c r="G141" i="1" s="1"/>
  <c r="F144" i="1"/>
  <c r="F141" i="1" s="1"/>
  <c r="E144" i="1" l="1"/>
  <c r="E141" i="1" s="1"/>
  <c r="O39" i="1" l="1"/>
  <c r="K67" i="1" l="1"/>
  <c r="K36" i="1" s="1"/>
  <c r="L67" i="1"/>
  <c r="L36" i="1" s="1"/>
  <c r="N67" i="1"/>
  <c r="N36" i="1" s="1"/>
  <c r="P67" i="1"/>
  <c r="P36" i="1" s="1"/>
  <c r="Q67" i="1"/>
  <c r="S67" i="1"/>
  <c r="S36" i="1" s="1"/>
  <c r="U67" i="1"/>
  <c r="U36" i="1" s="1"/>
  <c r="V67" i="1"/>
  <c r="V36" i="1" s="1"/>
  <c r="W67" i="1"/>
  <c r="W36" i="1" s="1"/>
  <c r="X67" i="1"/>
  <c r="X36" i="1" s="1"/>
  <c r="Z67" i="1"/>
  <c r="Z36" i="1" s="1"/>
  <c r="AA67" i="1"/>
  <c r="AA36" i="1" s="1"/>
  <c r="AB67" i="1"/>
  <c r="AB36" i="1" s="1"/>
  <c r="AC67" i="1"/>
  <c r="AC36" i="1" s="1"/>
  <c r="AE67" i="1"/>
  <c r="AE36" i="1" s="1"/>
  <c r="AF67" i="1"/>
  <c r="AF36" i="1" s="1"/>
  <c r="AG67" i="1"/>
  <c r="AG36" i="1" s="1"/>
  <c r="AH67" i="1"/>
  <c r="AH36" i="1" s="1"/>
  <c r="AJ67" i="1"/>
  <c r="AJ36" i="1" s="1"/>
  <c r="AK67" i="1"/>
  <c r="AK36" i="1" s="1"/>
  <c r="AL67" i="1"/>
  <c r="AL36" i="1" s="1"/>
  <c r="AM67" i="1"/>
  <c r="AM36" i="1" s="1"/>
  <c r="AO67" i="1"/>
  <c r="AO36" i="1" s="1"/>
  <c r="AP67" i="1"/>
  <c r="AP36" i="1" s="1"/>
  <c r="AQ67" i="1"/>
  <c r="AQ36" i="1" s="1"/>
  <c r="AR67" i="1"/>
  <c r="AR36" i="1" s="1"/>
  <c r="AT67" i="1"/>
  <c r="AT36" i="1" s="1"/>
  <c r="AU67" i="1"/>
  <c r="AU36" i="1" s="1"/>
  <c r="AV67" i="1"/>
  <c r="AV36" i="1" s="1"/>
  <c r="AW67" i="1"/>
  <c r="AW36" i="1" s="1"/>
  <c r="AY67" i="1"/>
  <c r="AY36" i="1" s="1"/>
  <c r="AZ67" i="1"/>
  <c r="AZ36" i="1" s="1"/>
  <c r="BA67" i="1"/>
  <c r="BA36" i="1" s="1"/>
  <c r="BB67" i="1"/>
  <c r="BB36" i="1" s="1"/>
  <c r="BD67" i="1"/>
  <c r="BD36" i="1" s="1"/>
  <c r="BE67" i="1"/>
  <c r="BE36" i="1" s="1"/>
  <c r="BF67" i="1"/>
  <c r="BF36" i="1" s="1"/>
  <c r="BG67" i="1"/>
  <c r="BG36" i="1" s="1"/>
  <c r="BI67" i="1"/>
  <c r="BI36" i="1" s="1"/>
  <c r="BJ67" i="1"/>
  <c r="BJ36" i="1" s="1"/>
  <c r="BK67" i="1"/>
  <c r="BK36" i="1" s="1"/>
  <c r="BL67" i="1"/>
  <c r="BL36" i="1" s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4" i="1"/>
  <c r="R85" i="1"/>
  <c r="R84" i="1" s="1"/>
  <c r="R101" i="1"/>
  <c r="R35" i="1"/>
  <c r="S125" i="1"/>
  <c r="R125" i="1"/>
  <c r="R45" i="1"/>
  <c r="Q45" i="1"/>
  <c r="R44" i="1"/>
  <c r="Q44" i="1"/>
  <c r="R41" i="1"/>
  <c r="Q41" i="1"/>
  <c r="R38" i="1"/>
  <c r="Q38" i="1"/>
  <c r="Q37" i="1" l="1"/>
  <c r="Q36" i="1" s="1"/>
  <c r="R47" i="1"/>
  <c r="R46" i="1"/>
  <c r="R43" i="1"/>
  <c r="R40" i="1"/>
  <c r="W33" i="1"/>
  <c r="R74" i="1"/>
  <c r="S120" i="1" l="1"/>
  <c r="R120" i="1"/>
  <c r="S119" i="1"/>
  <c r="R119" i="1"/>
  <c r="R122" i="1"/>
  <c r="R123" i="1"/>
  <c r="R124" i="1"/>
  <c r="R110" i="1" l="1"/>
  <c r="S110" i="1"/>
  <c r="J94" i="1" l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I94" i="1"/>
  <c r="H94" i="1"/>
  <c r="G94" i="1"/>
  <c r="F94" i="1"/>
  <c r="E95" i="1" l="1"/>
  <c r="E94" i="1"/>
  <c r="O38" i="1" l="1"/>
  <c r="O41" i="1"/>
  <c r="O43" i="1"/>
  <c r="O44" i="1"/>
  <c r="O45" i="1"/>
  <c r="O46" i="1"/>
  <c r="O47" i="1"/>
  <c r="O48" i="1"/>
  <c r="O52" i="1"/>
  <c r="O53" i="1"/>
  <c r="O54" i="1"/>
  <c r="T123" i="1" l="1"/>
  <c r="Y123" i="1"/>
  <c r="AD123" i="1"/>
  <c r="AI123" i="1"/>
  <c r="AN123" i="1"/>
  <c r="AS123" i="1"/>
  <c r="AX123" i="1"/>
  <c r="BC123" i="1"/>
  <c r="BH123" i="1"/>
  <c r="T124" i="1"/>
  <c r="Y124" i="1"/>
  <c r="AD124" i="1"/>
  <c r="AI124" i="1"/>
  <c r="AN124" i="1"/>
  <c r="AS124" i="1"/>
  <c r="AX124" i="1"/>
  <c r="BC124" i="1"/>
  <c r="BH124" i="1"/>
  <c r="T125" i="1"/>
  <c r="Y125" i="1"/>
  <c r="AD125" i="1"/>
  <c r="AI125" i="1"/>
  <c r="AN125" i="1"/>
  <c r="AS125" i="1"/>
  <c r="AX125" i="1"/>
  <c r="BC125" i="1"/>
  <c r="BH125" i="1"/>
  <c r="J122" i="1"/>
  <c r="J123" i="1"/>
  <c r="J124" i="1"/>
  <c r="J125" i="1"/>
  <c r="G124" i="1"/>
  <c r="G125" i="1"/>
  <c r="I123" i="1"/>
  <c r="I124" i="1"/>
  <c r="I125" i="1"/>
  <c r="O125" i="1"/>
  <c r="H125" i="1"/>
  <c r="E125" i="1" l="1"/>
  <c r="O62" i="1"/>
  <c r="E62" i="1" s="1"/>
  <c r="I62" i="1"/>
  <c r="H62" i="1"/>
  <c r="G62" i="1"/>
  <c r="F62" i="1"/>
  <c r="F61" i="1" l="1"/>
  <c r="G61" i="1"/>
  <c r="H61" i="1"/>
  <c r="I61" i="1"/>
  <c r="O61" i="1"/>
  <c r="E61" i="1" s="1"/>
  <c r="F87" i="1"/>
  <c r="G87" i="1"/>
  <c r="H87" i="1"/>
  <c r="J87" i="1"/>
  <c r="O87" i="1"/>
  <c r="T87" i="1"/>
  <c r="Y87" i="1"/>
  <c r="AD87" i="1"/>
  <c r="AI87" i="1"/>
  <c r="AN87" i="1"/>
  <c r="AS87" i="1"/>
  <c r="AX87" i="1"/>
  <c r="BC87" i="1"/>
  <c r="BH87" i="1"/>
  <c r="H124" i="1"/>
  <c r="O124" i="1"/>
  <c r="E124" i="1" s="1"/>
  <c r="F123" i="1"/>
  <c r="G123" i="1"/>
  <c r="H123" i="1"/>
  <c r="O123" i="1"/>
  <c r="E123" i="1" s="1"/>
  <c r="E87" i="1" l="1"/>
  <c r="H86" i="1"/>
  <c r="H88" i="1"/>
  <c r="H90" i="1"/>
  <c r="H91" i="1"/>
  <c r="H92" i="1"/>
  <c r="H93" i="1"/>
  <c r="BH122" i="1" l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E122" i="1" l="1"/>
  <c r="BH93" i="1"/>
  <c r="BH92" i="1"/>
  <c r="BH91" i="1"/>
  <c r="BH90" i="1"/>
  <c r="BH89" i="1"/>
  <c r="BH88" i="1"/>
  <c r="BH86" i="1"/>
  <c r="BH85" i="1"/>
  <c r="BC93" i="1"/>
  <c r="BC92" i="1"/>
  <c r="BC91" i="1"/>
  <c r="BC90" i="1"/>
  <c r="BC89" i="1"/>
  <c r="BC88" i="1"/>
  <c r="BC86" i="1"/>
  <c r="BC85" i="1"/>
  <c r="AX93" i="1"/>
  <c r="AX92" i="1"/>
  <c r="AX91" i="1"/>
  <c r="AX90" i="1"/>
  <c r="AX89" i="1"/>
  <c r="AX88" i="1"/>
  <c r="AX86" i="1"/>
  <c r="AX85" i="1"/>
  <c r="AS93" i="1"/>
  <c r="AS92" i="1"/>
  <c r="AS91" i="1"/>
  <c r="AS90" i="1"/>
  <c r="AS89" i="1"/>
  <c r="AS88" i="1"/>
  <c r="AS86" i="1"/>
  <c r="AS85" i="1"/>
  <c r="AN93" i="1"/>
  <c r="AN92" i="1"/>
  <c r="AN91" i="1"/>
  <c r="AN90" i="1"/>
  <c r="AN89" i="1"/>
  <c r="AN88" i="1"/>
  <c r="AN86" i="1"/>
  <c r="AN85" i="1"/>
  <c r="AI93" i="1"/>
  <c r="AI92" i="1"/>
  <c r="AI91" i="1"/>
  <c r="AI90" i="1"/>
  <c r="AI89" i="1"/>
  <c r="AI88" i="1"/>
  <c r="AI86" i="1"/>
  <c r="AI85" i="1"/>
  <c r="AD93" i="1"/>
  <c r="AD92" i="1"/>
  <c r="AD91" i="1"/>
  <c r="AD90" i="1"/>
  <c r="AD89" i="1"/>
  <c r="AD88" i="1"/>
  <c r="AD86" i="1"/>
  <c r="AD85" i="1"/>
  <c r="Y86" i="1"/>
  <c r="Y88" i="1"/>
  <c r="Y89" i="1"/>
  <c r="Y90" i="1"/>
  <c r="Y91" i="1"/>
  <c r="Y92" i="1"/>
  <c r="Y93" i="1"/>
  <c r="Y85" i="1"/>
  <c r="T86" i="1"/>
  <c r="T88" i="1"/>
  <c r="T89" i="1"/>
  <c r="T90" i="1"/>
  <c r="T91" i="1"/>
  <c r="T92" i="1"/>
  <c r="T93" i="1"/>
  <c r="T85" i="1"/>
  <c r="O86" i="1"/>
  <c r="O88" i="1"/>
  <c r="O89" i="1"/>
  <c r="O90" i="1"/>
  <c r="O91" i="1"/>
  <c r="O92" i="1"/>
  <c r="O93" i="1"/>
  <c r="O85" i="1"/>
  <c r="J93" i="1"/>
  <c r="I93" i="1"/>
  <c r="G93" i="1"/>
  <c r="F93" i="1"/>
  <c r="AD84" i="1" l="1"/>
  <c r="AI84" i="1"/>
  <c r="AN84" i="1"/>
  <c r="AS84" i="1"/>
  <c r="AX84" i="1"/>
  <c r="BC84" i="1"/>
  <c r="BH84" i="1"/>
  <c r="O84" i="1"/>
  <c r="T84" i="1"/>
  <c r="Y84" i="1"/>
  <c r="E93" i="1"/>
  <c r="O33" i="1"/>
  <c r="O30" i="1"/>
  <c r="J116" i="1"/>
  <c r="J119" i="1"/>
  <c r="J120" i="1"/>
  <c r="J121" i="1"/>
  <c r="J111" i="1"/>
  <c r="J115" i="1"/>
  <c r="N140" i="1" l="1"/>
  <c r="M140" i="1"/>
  <c r="O40" i="1" l="1"/>
  <c r="K100" i="1"/>
  <c r="K99" i="1" s="1"/>
  <c r="L100" i="1"/>
  <c r="N100" i="1"/>
  <c r="L99" i="1" l="1"/>
  <c r="N99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5" i="1"/>
  <c r="M73" i="1"/>
  <c r="R75" i="1"/>
  <c r="R70" i="1"/>
  <c r="R69" i="1"/>
  <c r="R68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O42" i="1" l="1"/>
  <c r="R37" i="1"/>
  <c r="R67" i="1"/>
  <c r="M67" i="1"/>
  <c r="M36" i="1" s="1"/>
  <c r="H46" i="1"/>
  <c r="H85" i="1"/>
  <c r="T46" i="1"/>
  <c r="E46" i="1" s="1"/>
  <c r="H45" i="1"/>
  <c r="E48" i="1"/>
  <c r="H44" i="1"/>
  <c r="E45" i="1"/>
  <c r="E53" i="1"/>
  <c r="E44" i="1"/>
  <c r="E54" i="1"/>
  <c r="E55" i="1"/>
  <c r="E52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17" i="1"/>
  <c r="N110" i="1" s="1"/>
  <c r="M117" i="1"/>
  <c r="BH121" i="1"/>
  <c r="BC121" i="1"/>
  <c r="AX121" i="1"/>
  <c r="AS121" i="1"/>
  <c r="AN121" i="1"/>
  <c r="AI121" i="1"/>
  <c r="AD121" i="1"/>
  <c r="Y121" i="1"/>
  <c r="T121" i="1"/>
  <c r="O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M33" i="1"/>
  <c r="M114" i="1"/>
  <c r="J114" i="1" s="1"/>
  <c r="M113" i="1"/>
  <c r="J113" i="1" s="1"/>
  <c r="M112" i="1"/>
  <c r="R36" i="1" l="1"/>
  <c r="J112" i="1"/>
  <c r="J117" i="1"/>
  <c r="E121" i="1"/>
  <c r="E119" i="1"/>
  <c r="E39" i="1"/>
  <c r="E42" i="1"/>
  <c r="E120" i="1"/>
  <c r="E43" i="1"/>
  <c r="E41" i="1"/>
  <c r="E40" i="1"/>
  <c r="E38" i="1"/>
  <c r="M118" i="1" l="1"/>
  <c r="M110" i="1" s="1"/>
  <c r="J118" i="1" l="1"/>
  <c r="J110" i="1" s="1"/>
  <c r="J56" i="1"/>
  <c r="BH103" i="1" l="1"/>
  <c r="BH102" i="1"/>
  <c r="BH101" i="1"/>
  <c r="BC103" i="1"/>
  <c r="BC102" i="1"/>
  <c r="BC101" i="1"/>
  <c r="AX103" i="1"/>
  <c r="AX102" i="1"/>
  <c r="AX101" i="1"/>
  <c r="AS103" i="1"/>
  <c r="AS102" i="1"/>
  <c r="AS101" i="1"/>
  <c r="AN103" i="1"/>
  <c r="AN102" i="1"/>
  <c r="AN101" i="1"/>
  <c r="AI103" i="1"/>
  <c r="AI102" i="1"/>
  <c r="AI101" i="1"/>
  <c r="AD103" i="1"/>
  <c r="AD102" i="1"/>
  <c r="AD101" i="1"/>
  <c r="Y103" i="1"/>
  <c r="Y102" i="1"/>
  <c r="Y101" i="1"/>
  <c r="T103" i="1"/>
  <c r="T102" i="1"/>
  <c r="T101" i="1"/>
  <c r="BH107" i="1"/>
  <c r="BH106" i="1"/>
  <c r="BC107" i="1"/>
  <c r="BC106" i="1"/>
  <c r="AX107" i="1"/>
  <c r="AX106" i="1"/>
  <c r="AS107" i="1"/>
  <c r="AS106" i="1"/>
  <c r="AN107" i="1"/>
  <c r="AN106" i="1"/>
  <c r="AI107" i="1"/>
  <c r="AI106" i="1"/>
  <c r="AD107" i="1"/>
  <c r="AD106" i="1"/>
  <c r="AD105" i="1" s="1"/>
  <c r="Y107" i="1"/>
  <c r="Y106" i="1"/>
  <c r="Y105" i="1" s="1"/>
  <c r="T107" i="1"/>
  <c r="T106" i="1"/>
  <c r="O107" i="1"/>
  <c r="O106" i="1"/>
  <c r="F30" i="1"/>
  <c r="J58" i="1" l="1"/>
  <c r="J59" i="1"/>
  <c r="J60" i="1"/>
  <c r="J57" i="1"/>
  <c r="O102" i="1"/>
  <c r="O103" i="1"/>
  <c r="O101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AN37" i="1" l="1"/>
  <c r="BH37" i="1"/>
  <c r="AI37" i="1"/>
  <c r="BC37" i="1"/>
  <c r="AD37" i="1"/>
  <c r="AX37" i="1"/>
  <c r="T37" i="1"/>
  <c r="Y37" i="1"/>
  <c r="AS37" i="1"/>
  <c r="J37" i="1"/>
  <c r="AD67" i="1"/>
  <c r="AX67" i="1"/>
  <c r="Y67" i="1"/>
  <c r="AS67" i="1"/>
  <c r="AN67" i="1"/>
  <c r="AN36" i="1" s="1"/>
  <c r="BH67" i="1"/>
  <c r="BH36" i="1" s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8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Y36" i="1" l="1"/>
  <c r="AI36" i="1"/>
  <c r="BC36" i="1"/>
  <c r="T36" i="1"/>
  <c r="AX36" i="1"/>
  <c r="AS36" i="1"/>
  <c r="AD36" i="1"/>
  <c r="G37" i="1"/>
  <c r="H37" i="1"/>
  <c r="I37" i="1"/>
  <c r="F37" i="1"/>
  <c r="O37" i="1"/>
  <c r="O36" i="1" s="1"/>
  <c r="E60" i="1"/>
  <c r="O67" i="1"/>
  <c r="E58" i="1"/>
  <c r="E70" i="1"/>
  <c r="E71" i="1"/>
  <c r="E77" i="1"/>
  <c r="E68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4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2" i="1"/>
  <c r="E75" i="1"/>
  <c r="T35" i="1"/>
  <c r="T34" i="1" s="1"/>
  <c r="O35" i="1"/>
  <c r="O34" i="1" s="1"/>
  <c r="O31" i="1" s="1"/>
  <c r="M35" i="1"/>
  <c r="M34" i="1" s="1"/>
  <c r="M31" i="1" s="1"/>
  <c r="E37" i="1" l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0" i="1" l="1"/>
  <c r="T140" i="1"/>
  <c r="Y140" i="1"/>
  <c r="AD140" i="1"/>
  <c r="AI140" i="1"/>
  <c r="AN140" i="1"/>
  <c r="AS140" i="1"/>
  <c r="AX140" i="1"/>
  <c r="BC140" i="1"/>
  <c r="BH140" i="1"/>
  <c r="BH138" i="1"/>
  <c r="BC138" i="1"/>
  <c r="AX138" i="1"/>
  <c r="AS138" i="1"/>
  <c r="AN138" i="1"/>
  <c r="AI138" i="1"/>
  <c r="AD138" i="1"/>
  <c r="Y138" i="1"/>
  <c r="T138" i="1"/>
  <c r="O138" i="1"/>
  <c r="BH118" i="1"/>
  <c r="BH117" i="1"/>
  <c r="BH116" i="1"/>
  <c r="BH115" i="1"/>
  <c r="BH114" i="1"/>
  <c r="BH113" i="1"/>
  <c r="BH112" i="1"/>
  <c r="BH111" i="1"/>
  <c r="BC118" i="1"/>
  <c r="BC117" i="1"/>
  <c r="BC116" i="1"/>
  <c r="BC115" i="1"/>
  <c r="BC114" i="1"/>
  <c r="BC113" i="1"/>
  <c r="BC112" i="1"/>
  <c r="BC111" i="1"/>
  <c r="AX118" i="1"/>
  <c r="AX117" i="1"/>
  <c r="AX116" i="1"/>
  <c r="AX115" i="1"/>
  <c r="AX114" i="1"/>
  <c r="AX113" i="1"/>
  <c r="AX112" i="1"/>
  <c r="AX111" i="1"/>
  <c r="AS118" i="1"/>
  <c r="AS117" i="1"/>
  <c r="AS116" i="1"/>
  <c r="AS115" i="1"/>
  <c r="AS114" i="1"/>
  <c r="AS113" i="1"/>
  <c r="AS112" i="1"/>
  <c r="AS111" i="1"/>
  <c r="AN118" i="1"/>
  <c r="AN117" i="1"/>
  <c r="AN116" i="1"/>
  <c r="AN115" i="1"/>
  <c r="AN114" i="1"/>
  <c r="AN113" i="1"/>
  <c r="AN112" i="1"/>
  <c r="AN111" i="1"/>
  <c r="AI118" i="1"/>
  <c r="AI117" i="1"/>
  <c r="AI116" i="1"/>
  <c r="AI115" i="1"/>
  <c r="AI114" i="1"/>
  <c r="AI113" i="1"/>
  <c r="AI112" i="1"/>
  <c r="AI111" i="1"/>
  <c r="AD118" i="1"/>
  <c r="AD117" i="1"/>
  <c r="AD116" i="1"/>
  <c r="AD115" i="1"/>
  <c r="AD114" i="1"/>
  <c r="AD113" i="1"/>
  <c r="AD112" i="1"/>
  <c r="AD111" i="1"/>
  <c r="Y118" i="1"/>
  <c r="Y117" i="1"/>
  <c r="Y116" i="1"/>
  <c r="Y115" i="1"/>
  <c r="Y114" i="1"/>
  <c r="Y113" i="1"/>
  <c r="Y112" i="1"/>
  <c r="Y111" i="1"/>
  <c r="T118" i="1"/>
  <c r="T117" i="1"/>
  <c r="T116" i="1"/>
  <c r="T115" i="1"/>
  <c r="T114" i="1"/>
  <c r="T113" i="1"/>
  <c r="T112" i="1"/>
  <c r="T111" i="1"/>
  <c r="O112" i="1"/>
  <c r="O113" i="1"/>
  <c r="O114" i="1"/>
  <c r="O115" i="1"/>
  <c r="O116" i="1"/>
  <c r="O117" i="1"/>
  <c r="O118" i="1"/>
  <c r="O111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0" i="1" l="1"/>
  <c r="Y110" i="1"/>
  <c r="AI110" i="1"/>
  <c r="AX110" i="1"/>
  <c r="AD110" i="1"/>
  <c r="AN110" i="1"/>
  <c r="AS110" i="1"/>
  <c r="BC110" i="1"/>
  <c r="BH110" i="1"/>
  <c r="O110" i="1"/>
  <c r="J76" i="1"/>
  <c r="I76" i="1"/>
  <c r="H76" i="1"/>
  <c r="G76" i="1"/>
  <c r="F76" i="1"/>
  <c r="E76" i="1" l="1"/>
  <c r="H140" i="1"/>
  <c r="H139" i="1" s="1"/>
  <c r="I140" i="1"/>
  <c r="I139" i="1" s="1"/>
  <c r="J140" i="1"/>
  <c r="J139" i="1" s="1"/>
  <c r="G140" i="1"/>
  <c r="G139" i="1" s="1"/>
  <c r="F140" i="1"/>
  <c r="F139" i="1" s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P108" i="1"/>
  <c r="P105" i="1" s="1"/>
  <c r="Q108" i="1"/>
  <c r="Q105" i="1" s="1"/>
  <c r="U108" i="1"/>
  <c r="U105" i="1" s="1"/>
  <c r="AJ108" i="1"/>
  <c r="AJ105" i="1" s="1"/>
  <c r="AK108" i="1"/>
  <c r="AK105" i="1" s="1"/>
  <c r="AL108" i="1"/>
  <c r="AL105" i="1" s="1"/>
  <c r="AM108" i="1"/>
  <c r="AM105" i="1" s="1"/>
  <c r="AO108" i="1"/>
  <c r="AO105" i="1" s="1"/>
  <c r="AP108" i="1"/>
  <c r="AP105" i="1" s="1"/>
  <c r="AQ108" i="1"/>
  <c r="AQ105" i="1" s="1"/>
  <c r="AR108" i="1"/>
  <c r="AR105" i="1" s="1"/>
  <c r="AT108" i="1"/>
  <c r="AT105" i="1" s="1"/>
  <c r="AU108" i="1"/>
  <c r="AU105" i="1" s="1"/>
  <c r="AV108" i="1"/>
  <c r="AV105" i="1" s="1"/>
  <c r="AW108" i="1"/>
  <c r="AW105" i="1" s="1"/>
  <c r="AY108" i="1"/>
  <c r="AY105" i="1" s="1"/>
  <c r="AZ108" i="1"/>
  <c r="AZ105" i="1" s="1"/>
  <c r="BA108" i="1"/>
  <c r="BA105" i="1" s="1"/>
  <c r="BB108" i="1"/>
  <c r="BB105" i="1" s="1"/>
  <c r="BD108" i="1"/>
  <c r="BD105" i="1" s="1"/>
  <c r="BE108" i="1"/>
  <c r="BE105" i="1" s="1"/>
  <c r="BF108" i="1"/>
  <c r="BF105" i="1" s="1"/>
  <c r="BG108" i="1"/>
  <c r="BG105" i="1" s="1"/>
  <c r="BI108" i="1"/>
  <c r="BI105" i="1" s="1"/>
  <c r="BJ108" i="1"/>
  <c r="BJ105" i="1" s="1"/>
  <c r="BK108" i="1"/>
  <c r="BK105" i="1" s="1"/>
  <c r="BL108" i="1"/>
  <c r="BL105" i="1" s="1"/>
  <c r="E118" i="1"/>
  <c r="I118" i="1"/>
  <c r="H118" i="1"/>
  <c r="G118" i="1"/>
  <c r="F118" i="1"/>
  <c r="M101" i="1"/>
  <c r="M100" i="1" s="1"/>
  <c r="M99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7" i="1"/>
  <c r="E107" i="1" s="1"/>
  <c r="I107" i="1"/>
  <c r="H107" i="1"/>
  <c r="G107" i="1"/>
  <c r="F107" i="1"/>
  <c r="J106" i="1"/>
  <c r="J105" i="1" s="1"/>
  <c r="I106" i="1"/>
  <c r="H106" i="1"/>
  <c r="G106" i="1"/>
  <c r="F106" i="1"/>
  <c r="I117" i="1"/>
  <c r="H117" i="1"/>
  <c r="G117" i="1"/>
  <c r="F117" i="1"/>
  <c r="E106" i="1" l="1"/>
  <c r="BI104" i="1"/>
  <c r="BI100" i="1" s="1"/>
  <c r="BI99" i="1" s="1"/>
  <c r="AE104" i="1"/>
  <c r="AE100" i="1" s="1"/>
  <c r="AE99" i="1" s="1"/>
  <c r="BG104" i="1"/>
  <c r="BG100" i="1" s="1"/>
  <c r="BG99" i="1" s="1"/>
  <c r="AW104" i="1"/>
  <c r="AW100" i="1" s="1"/>
  <c r="AW99" i="1" s="1"/>
  <c r="AM104" i="1"/>
  <c r="AM100" i="1" s="1"/>
  <c r="AM99" i="1" s="1"/>
  <c r="AM10" i="1" s="1"/>
  <c r="AC100" i="1"/>
  <c r="AC99" i="1" s="1"/>
  <c r="AC10" i="1" s="1"/>
  <c r="AY104" i="1"/>
  <c r="AY100" i="1" s="1"/>
  <c r="AY99" i="1" s="1"/>
  <c r="BF104" i="1"/>
  <c r="BF100" i="1" s="1"/>
  <c r="BF99" i="1" s="1"/>
  <c r="AV104" i="1"/>
  <c r="AV100" i="1" s="1"/>
  <c r="AV99" i="1" s="1"/>
  <c r="AL104" i="1"/>
  <c r="AL100" i="1" s="1"/>
  <c r="AL99" i="1" s="1"/>
  <c r="AB100" i="1"/>
  <c r="AB99" i="1" s="1"/>
  <c r="AK104" i="1"/>
  <c r="AK100" i="1" s="1"/>
  <c r="AK99" i="1" s="1"/>
  <c r="AK10" i="1" s="1"/>
  <c r="BD104" i="1"/>
  <c r="BD100" i="1" s="1"/>
  <c r="BD99" i="1" s="1"/>
  <c r="Z104" i="1"/>
  <c r="Z100" i="1" s="1"/>
  <c r="Z99" i="1" s="1"/>
  <c r="E30" i="1"/>
  <c r="BL104" i="1"/>
  <c r="BL100" i="1" s="1"/>
  <c r="BL99" i="1" s="1"/>
  <c r="AR104" i="1"/>
  <c r="AR100" i="1" s="1"/>
  <c r="AR99" i="1" s="1"/>
  <c r="X100" i="1"/>
  <c r="X99" i="1" s="1"/>
  <c r="BK104" i="1"/>
  <c r="BK100" i="1" s="1"/>
  <c r="BK99" i="1" s="1"/>
  <c r="BA104" i="1"/>
  <c r="BA100" i="1" s="1"/>
  <c r="BA99" i="1" s="1"/>
  <c r="AQ104" i="1"/>
  <c r="AQ100" i="1" s="1"/>
  <c r="AQ99" i="1" s="1"/>
  <c r="AG100" i="1"/>
  <c r="AG99" i="1" s="1"/>
  <c r="W100" i="1"/>
  <c r="W99" i="1" s="1"/>
  <c r="AU104" i="1"/>
  <c r="AU100" i="1" s="1"/>
  <c r="AU99" i="1" s="1"/>
  <c r="BB104" i="1"/>
  <c r="BB100" i="1" s="1"/>
  <c r="BB99" i="1" s="1"/>
  <c r="AH100" i="1"/>
  <c r="AH99" i="1" s="1"/>
  <c r="AH10" i="1" s="1"/>
  <c r="AP104" i="1"/>
  <c r="AP100" i="1" s="1"/>
  <c r="AP99" i="1" s="1"/>
  <c r="V100" i="1"/>
  <c r="V99" i="1" s="1"/>
  <c r="E117" i="1"/>
  <c r="E69" i="1"/>
  <c r="BH108" i="1"/>
  <c r="BH105" i="1" s="1"/>
  <c r="BJ104" i="1"/>
  <c r="BJ100" i="1" s="1"/>
  <c r="BJ99" i="1" s="1"/>
  <c r="AS108" i="1"/>
  <c r="AS105" i="1" s="1"/>
  <c r="AT104" i="1"/>
  <c r="AT100" i="1" s="1"/>
  <c r="AT99" i="1" s="1"/>
  <c r="AX108" i="1"/>
  <c r="AX105" i="1" s="1"/>
  <c r="AZ104" i="1"/>
  <c r="AZ100" i="1" s="1"/>
  <c r="AZ99" i="1" s="1"/>
  <c r="AI108" i="1"/>
  <c r="AI105" i="1" s="1"/>
  <c r="AJ104" i="1"/>
  <c r="AJ100" i="1" s="1"/>
  <c r="AJ99" i="1" s="1"/>
  <c r="P104" i="1"/>
  <c r="P100" i="1" s="1"/>
  <c r="P99" i="1" s="1"/>
  <c r="F108" i="1"/>
  <c r="F105" i="1" s="1"/>
  <c r="T108" i="1"/>
  <c r="T105" i="1" s="1"/>
  <c r="U104" i="1"/>
  <c r="U100" i="1" s="1"/>
  <c r="U99" i="1" s="1"/>
  <c r="AA100" i="1"/>
  <c r="AA99" i="1" s="1"/>
  <c r="AA10" i="1" s="1"/>
  <c r="S100" i="1"/>
  <c r="S99" i="1" s="1"/>
  <c r="I108" i="1"/>
  <c r="I105" i="1" s="1"/>
  <c r="AF100" i="1"/>
  <c r="AF99" i="1" s="1"/>
  <c r="AF10" i="1" s="1"/>
  <c r="H108" i="1"/>
  <c r="H105" i="1" s="1"/>
  <c r="R100" i="1"/>
  <c r="R99" i="1" s="1"/>
  <c r="BC108" i="1"/>
  <c r="BC105" i="1" s="1"/>
  <c r="BE104" i="1"/>
  <c r="BE100" i="1" s="1"/>
  <c r="BE99" i="1" s="1"/>
  <c r="AN108" i="1"/>
  <c r="AN105" i="1" s="1"/>
  <c r="AO104" i="1"/>
  <c r="AO100" i="1" s="1"/>
  <c r="AO99" i="1" s="1"/>
  <c r="O108" i="1"/>
  <c r="O105" i="1" s="1"/>
  <c r="G108" i="1"/>
  <c r="G105" i="1" s="1"/>
  <c r="Q104" i="1"/>
  <c r="Q100" i="1" s="1"/>
  <c r="Q99" i="1" s="1"/>
  <c r="E140" i="1"/>
  <c r="E139" i="1" s="1"/>
  <c r="M137" i="1"/>
  <c r="L137" i="1"/>
  <c r="K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J138" i="1"/>
  <c r="J137" i="1" s="1"/>
  <c r="I138" i="1"/>
  <c r="I137" i="1" s="1"/>
  <c r="H138" i="1"/>
  <c r="H137" i="1" s="1"/>
  <c r="G138" i="1"/>
  <c r="G137" i="1" s="1"/>
  <c r="F138" i="1"/>
  <c r="F137" i="1" s="1"/>
  <c r="E116" i="1"/>
  <c r="I116" i="1"/>
  <c r="H116" i="1"/>
  <c r="G116" i="1"/>
  <c r="F116" i="1"/>
  <c r="E115" i="1"/>
  <c r="I115" i="1"/>
  <c r="H115" i="1"/>
  <c r="G115" i="1"/>
  <c r="F115" i="1"/>
  <c r="E114" i="1"/>
  <c r="I114" i="1"/>
  <c r="H114" i="1"/>
  <c r="G114" i="1"/>
  <c r="F114" i="1"/>
  <c r="E112" i="1"/>
  <c r="I112" i="1"/>
  <c r="H112" i="1"/>
  <c r="G112" i="1"/>
  <c r="F112" i="1"/>
  <c r="E113" i="1"/>
  <c r="I113" i="1"/>
  <c r="H113" i="1"/>
  <c r="G113" i="1"/>
  <c r="F113" i="1"/>
  <c r="I111" i="1"/>
  <c r="H111" i="1"/>
  <c r="F111" i="1"/>
  <c r="J104" i="1"/>
  <c r="J103" i="1"/>
  <c r="E103" i="1" s="1"/>
  <c r="I103" i="1"/>
  <c r="H103" i="1"/>
  <c r="G103" i="1"/>
  <c r="F103" i="1"/>
  <c r="J102" i="1"/>
  <c r="E102" i="1" s="1"/>
  <c r="I102" i="1"/>
  <c r="H102" i="1"/>
  <c r="G102" i="1"/>
  <c r="F102" i="1"/>
  <c r="J101" i="1"/>
  <c r="I101" i="1"/>
  <c r="H101" i="1"/>
  <c r="G101" i="1"/>
  <c r="F101" i="1"/>
  <c r="M89" i="1"/>
  <c r="M84" i="1" s="1"/>
  <c r="J92" i="1"/>
  <c r="E92" i="1" s="1"/>
  <c r="I92" i="1"/>
  <c r="G92" i="1"/>
  <c r="F92" i="1"/>
  <c r="J91" i="1"/>
  <c r="E91" i="1" s="1"/>
  <c r="I91" i="1"/>
  <c r="G91" i="1"/>
  <c r="F91" i="1"/>
  <c r="J90" i="1"/>
  <c r="E90" i="1" s="1"/>
  <c r="I90" i="1"/>
  <c r="G90" i="1"/>
  <c r="F90" i="1"/>
  <c r="I89" i="1"/>
  <c r="G89" i="1"/>
  <c r="F89" i="1"/>
  <c r="J88" i="1"/>
  <c r="E88" i="1" s="1"/>
  <c r="I88" i="1"/>
  <c r="G88" i="1"/>
  <c r="F88" i="1"/>
  <c r="J86" i="1"/>
  <c r="E86" i="1" s="1"/>
  <c r="I86" i="1"/>
  <c r="G86" i="1"/>
  <c r="F86" i="1"/>
  <c r="J73" i="1"/>
  <c r="J67" i="1" s="1"/>
  <c r="J36" i="1" s="1"/>
  <c r="I73" i="1"/>
  <c r="H73" i="1"/>
  <c r="G73" i="1"/>
  <c r="F73" i="1"/>
  <c r="F67" i="1" s="1"/>
  <c r="F36" i="1" s="1"/>
  <c r="F110" i="1" l="1"/>
  <c r="I110" i="1"/>
  <c r="G110" i="1"/>
  <c r="H110" i="1"/>
  <c r="I67" i="1"/>
  <c r="I36" i="1" s="1"/>
  <c r="H67" i="1"/>
  <c r="H36" i="1" s="1"/>
  <c r="G67" i="1"/>
  <c r="G36" i="1" s="1"/>
  <c r="H89" i="1"/>
  <c r="H84" i="1" s="1"/>
  <c r="J100" i="1"/>
  <c r="J99" i="1" s="1"/>
  <c r="I104" i="1"/>
  <c r="I100" i="1" s="1"/>
  <c r="I99" i="1" s="1"/>
  <c r="H104" i="1"/>
  <c r="H100" i="1" s="1"/>
  <c r="H99" i="1" s="1"/>
  <c r="AN104" i="1"/>
  <c r="AN100" i="1" s="1"/>
  <c r="AN99" i="1" s="1"/>
  <c r="BH104" i="1"/>
  <c r="BH100" i="1" s="1"/>
  <c r="BH99" i="1" s="1"/>
  <c r="F104" i="1"/>
  <c r="F100" i="1" s="1"/>
  <c r="F99" i="1" s="1"/>
  <c r="Y104" i="1"/>
  <c r="Y100" i="1" s="1"/>
  <c r="Y99" i="1" s="1"/>
  <c r="T104" i="1"/>
  <c r="T100" i="1" s="1"/>
  <c r="T99" i="1" s="1"/>
  <c r="AI104" i="1"/>
  <c r="AI100" i="1" s="1"/>
  <c r="AI99" i="1" s="1"/>
  <c r="AS104" i="1"/>
  <c r="AS100" i="1" s="1"/>
  <c r="AS99" i="1" s="1"/>
  <c r="AD104" i="1"/>
  <c r="AD100" i="1" s="1"/>
  <c r="AD99" i="1" s="1"/>
  <c r="G104" i="1"/>
  <c r="G100" i="1" s="1"/>
  <c r="G99" i="1" s="1"/>
  <c r="BC104" i="1"/>
  <c r="BC100" i="1" s="1"/>
  <c r="BC99" i="1" s="1"/>
  <c r="AX104" i="1"/>
  <c r="AX100" i="1" s="1"/>
  <c r="AX99" i="1" s="1"/>
  <c r="E108" i="1"/>
  <c r="E105" i="1" s="1"/>
  <c r="O104" i="1"/>
  <c r="O100" i="1" s="1"/>
  <c r="O99" i="1" s="1"/>
  <c r="J89" i="1"/>
  <c r="E89" i="1" s="1"/>
  <c r="E111" i="1"/>
  <c r="E110" i="1" s="1"/>
  <c r="E138" i="1"/>
  <c r="E137" i="1" s="1"/>
  <c r="E101" i="1"/>
  <c r="E73" i="1"/>
  <c r="E67" i="1" s="1"/>
  <c r="E36" i="1" s="1"/>
  <c r="I85" i="1"/>
  <c r="I84" i="1" s="1"/>
  <c r="F85" i="1"/>
  <c r="F84" i="1" s="1"/>
  <c r="G85" i="1"/>
  <c r="G84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5" i="1"/>
  <c r="J84" i="1" s="1"/>
  <c r="E85" i="1" l="1"/>
  <c r="E84" i="1" s="1"/>
  <c r="E104" i="1"/>
  <c r="E100" i="1" s="1"/>
  <c r="G29" i="1"/>
  <c r="I29" i="1"/>
  <c r="I11" i="1"/>
  <c r="I10" i="1" s="1"/>
  <c r="G11" i="1"/>
  <c r="G10" i="1" s="1"/>
  <c r="J33" i="1"/>
  <c r="H33" i="1"/>
  <c r="H32" i="1" s="1"/>
  <c r="H31" i="1" s="1"/>
  <c r="E99" i="1" l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<sst xmlns="http://schemas.openxmlformats.org/spreadsheetml/2006/main" count="654" uniqueCount="331">
  <si>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</si>
  <si>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</si>
  <si>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</si>
  <si>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</si>
  <si>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</si>
  <si>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</si>
  <si>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</si>
  <si>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</si>
  <si>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</si>
  <si>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</si>
  <si>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</si>
  <si>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</si>
  <si>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</si>
  <si>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</si>
  <si>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</si>
  <si>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</si>
  <si>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</si>
  <si>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</si>
  <si>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</si>
  <si>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</si>
  <si>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</si>
  <si>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</si>
  <si>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</si>
  <si>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</si>
  <si>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</si>
  <si>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</si>
  <si>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</si>
  <si>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</si>
  <si>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</si>
  <si>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</si>
  <si>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</si>
  <si>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</si>
  <si>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</si>
  <si>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</si>
  <si>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</si>
  <si>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</si>
  <si>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</si>
  <si>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</si>
  <si>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</si>
  <si>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</si>
  <si>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</si>
  <si>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</si>
  <si>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</si>
  <si>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</si>
  <si>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</si>
  <si>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</si>
  <si>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</si>
  <si>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</si>
  <si>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</si>
  <si>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</si>
  <si>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</si>
  <si>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</si>
  <si>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</si>
  <si>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</si>
  <si>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</si>
  <si>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</si>
  <si>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</si>
  <si>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</si>
  <si>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</si>
  <si>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</si>
  <si>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</si>
  <si>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</si>
  <si>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</si>
  <si>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</si>
  <si>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</si>
  <si>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</si>
  <si>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</si>
  <si>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</si>
  <si>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</si>
  <si>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</si>
  <si>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</si>
  <si>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</si>
  <si>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</si>
  <si>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</si>
  <si>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</si>
  <si>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</si>
  <si>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</si>
  <si>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</si>
  <si>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</si>
  <si>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</si>
  <si>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</si>
  <si>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</si>
  <si>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</si>
  <si>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</si>
  <si>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</si>
  <si>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</si>
  <si>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</si>
  <si>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</si>
  <si>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</si>
  <si>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</si>
  <si>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</si>
  <si>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</si>
  <si>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</si>
  <si>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</si>
  <si>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</si>
  <si>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</si>
  <si>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</si>
  <si>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</si>
  <si>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</si>
  <si>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</si>
  <si>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</si>
  <si>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</si>
  <si>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</si>
  <si>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</si>
  <si>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</si>
  <si>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</si>
  <si>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</si>
  <si>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</si>
  <si>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</si>
  <si>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</si>
  <si>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</si>
  <si>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</si>
  <si>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</si>
  <si>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</si>
  <si>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</si>
  <si>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</si>
  <si>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</si>
  <si>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</si>
  <si>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</si>
  <si>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</si>
  <si>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</si>
  <si>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</si>
  <si>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</si>
  <si>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</si>
  <si>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</si>
  <si>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</si>
  <si>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</si>
  <si>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</si>
  <si>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</si>
  <si>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</si>
  <si>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</si>
  <si>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</si>
  <si>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</si>
  <si>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</si>
  <si>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</si>
  <si>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</si>
  <si>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</si>
  <si>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</si>
  <si>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</si>
  <si>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</si>
  <si>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</si>
  <si>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</si>
  <si>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</si>
  <si>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</si>
  <si>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</si>
  <si>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</si>
  <si>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</si>
  <si>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</si>
  <si>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</si>
  <si>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</si>
  <si>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</si>
  <si>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</si>
  <si>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</si>
  <si>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</si>
  <si>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</si>
  <si>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</si>
  <si>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</si>
  <si>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</si>
  <si>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</si>
  <si>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</si>
  <si>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</si>
  <si>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</si>
  <si>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</si>
  <si>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</si>
  <si>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</si>
  <si>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</si>
  <si>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</si>
  <si>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</si>
  <si>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</si>
  <si>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</si>
  <si>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</si>
  <si>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</si>
  <si>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</si>
  <si>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</si>
  <si>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</si>
  <si>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</si>
  <si>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</si>
  <si>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</si>
  <si>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</si>
  <si>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</si>
  <si>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</si>
  <si>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</si>
  <si>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</si>
  <si>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</si>
  <si>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</si>
  <si>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</si>
  <si>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</si>
  <si>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</si>
  <si>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</si>
  <si>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</si>
  <si>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</si>
  <si>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</si>
  <si>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</si>
  <si>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</si>
  <si>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</si>
  <si>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</si>
  <si>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</si>
  <si>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</si>
  <si>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</si>
  <si>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</si>
  <si>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</si>
  <si>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</si>
  <si>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</si>
  <si>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</si>
  <si>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</si>
  <si>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</si>
  <si>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</si>
  <si>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</si>
  <si>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</si>
  <si>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</si>
  <si>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</si>
  <si>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</si>
  <si>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</si>
  <si>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</si>
  <si>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</si>
  <si>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</si>
  <si>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</si>
  <si>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</si>
  <si>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</si>
  <si>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</si>
  <si>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</si>
  <si>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</si>
  <si>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</si>
  <si>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</si>
  <si>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</si>
  <si>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</si>
  <si>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</si>
  <si>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</si>
  <si>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</si>
  <si>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</si>
  <si>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</si>
  <si>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</si>
  <si>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</si>
  <si>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</si>
  <si>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</si>
  <si>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</si>
  <si>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</si>
  <si>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</si>
  <si>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</si>
  <si>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</si>
  <si>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</si>
  <si>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</si>
  <si>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</si>
  <si>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</si>
  <si>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</si>
  <si>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</si>
  <si>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</si>
  <si>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</si>
  <si>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</si>
  <si>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</si>
  <si>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</si>
  <si>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</si>
  <si>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</si>
  <si>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</si>
  <si>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</si>
  <si>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</si>
  <si>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</si>
  <si>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</si>
  <si>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</si>
  <si>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</si>
  <si>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</si>
  <si>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</si>
  <si>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</si>
  <si>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</si>
  <si>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</si>
  <si>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</si>
  <si>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</si>
  <si>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</si>
  <si>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</si>
  <si>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</si>
  <si>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</si>
  <si>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</si>
  <si>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</si>
  <si>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</si>
  <si>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</si>
  <si>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</si>
  <si>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</si>
  <si>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</si>
  <si>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</si>
  <si>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</si>
  <si>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</si>
  <si>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</si>
  <si>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</si>
  <si>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</si>
  <si>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</si>
  <si>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</si>
  <si>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</si>
  <si>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</si>
  <si>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</si>
  <si>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</si>
  <si>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</si>
  <si>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</si>
  <si>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</si>
  <si>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Раздел 10. Строительство (приобретение), реконструкция объектов недвижимого имущества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</si>
  <si>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</si>
  <si>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</si>
  <si>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</si>
  <si>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</si>
  <si>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</si>
  <si>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</si>
  <si>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</si>
  <si>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</si>
  <si>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</si>
  <si>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</si>
  <si>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</si>
  <si>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</si>
  <si>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</si>
  <si>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</si>
  <si>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</si>
  <si>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</si>
  <si>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</si>
  <si>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</si>
  <si>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</si>
  <si>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</si>
  <si>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Сельское поселение «Хоседа-Хардский сельсовет» Заполярного района Ненецкого автономного округа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</si>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</sst>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43" fontId="5" fillId="0" borderId="1" xfId="2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 wrapText="1"/>
    </xf>
    <xf numFmtId="43" fontId="6" fillId="0" borderId="3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8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topLeftCell="A4" zoomScaleNormal="100" zoomScaleSheetLayoutView="100" workbookViewId="0">
      <selection activeCell="H10" sqref="H10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9" t="s">
        <v>53</v>
      </c>
      <c r="L1" s="89"/>
      <c r="M1" s="89"/>
      <c r="N1" s="89"/>
      <c r="O1" s="89"/>
    </row>
    <row r="2" spans="1:15" ht="27" customHeight="1" x14ac:dyDescent="0.25">
      <c r="A2" s="90" t="s">
        <v>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36.75" customHeight="1" x14ac:dyDescent="0.25">
      <c r="A3" s="88" t="s">
        <v>26</v>
      </c>
      <c r="B3" s="88" t="s">
        <v>27</v>
      </c>
      <c r="C3" s="88" t="s">
        <v>28</v>
      </c>
      <c r="D3" s="88" t="s">
        <v>29</v>
      </c>
      <c r="E3" s="88" t="s">
        <v>30</v>
      </c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53.25" customHeight="1" x14ac:dyDescent="0.25">
      <c r="A4" s="88"/>
      <c r="B4" s="88"/>
      <c r="C4" s="88"/>
      <c r="D4" s="88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294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5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6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5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6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v>278.8</v>
      </c>
      <c r="J9" s="4">
        <v>278.8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5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v>12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7"/>
      <c r="B11" s="68" t="s">
        <v>328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7"/>
      <c r="B12" s="68" t="s">
        <v>310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6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3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4"/>
      <c r="B17" s="10" t="s">
        <v>311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6" t="s">
        <v>295</v>
      </c>
      <c r="B19" s="10" t="s">
        <v>296</v>
      </c>
      <c r="C19" s="7" t="s">
        <v>297</v>
      </c>
      <c r="D19" s="69">
        <v>0</v>
      </c>
      <c r="E19" s="69">
        <v>0</v>
      </c>
      <c r="F19" s="4">
        <v>0</v>
      </c>
      <c r="G19" s="63">
        <v>2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ht="45" x14ac:dyDescent="0.25">
      <c r="A20" s="76" t="s">
        <v>329</v>
      </c>
      <c r="B20" s="79" t="s">
        <v>326</v>
      </c>
      <c r="C20" s="78" t="s">
        <v>327</v>
      </c>
      <c r="D20" s="69">
        <v>0</v>
      </c>
      <c r="E20" s="69">
        <v>0</v>
      </c>
      <c r="F20" s="4">
        <v>0</v>
      </c>
      <c r="G20" s="77">
        <f>307/1000</f>
        <v>0.307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</sheetData>
  <mergeCells count="11">
    <mergeCell ref="A16:A17"/>
    <mergeCell ref="A6:A7"/>
    <mergeCell ref="A10:A13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46"/>
  <sheetViews>
    <sheetView tabSelected="1" view="pageBreakPreview" zoomScale="60" zoomScaleNormal="70" workbookViewId="0">
      <pane xSplit="4" ySplit="9" topLeftCell="Q31" activePane="bottomRight" state="frozen"/>
      <selection pane="topRight" activeCell="E1" sqref="E1"/>
      <selection pane="bottomLeft" activeCell="A10" sqref="A10"/>
      <selection pane="bottomRight" activeCell="AA38" sqref="AA38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7" t="s">
        <v>54</v>
      </c>
      <c r="BK1" s="107"/>
      <c r="BL1" s="107"/>
    </row>
    <row r="2" spans="1:67" ht="25.5" customHeight="1" x14ac:dyDescent="0.25">
      <c r="BJ2" s="107"/>
      <c r="BK2" s="107"/>
      <c r="BL2" s="107"/>
    </row>
    <row r="3" spans="1:67" ht="30.75" customHeight="1" x14ac:dyDescent="0.25">
      <c r="A3" s="102" t="s">
        <v>37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8"/>
      <c r="AR3" s="18"/>
      <c r="AS3" s="18"/>
      <c r="AW3" s="18"/>
      <c r="AX3" s="18"/>
      <c r="BB3" s="18"/>
      <c r="BC3" s="18"/>
      <c r="BG3" s="18"/>
      <c r="BH3" s="18"/>
      <c r="BJ3" s="107"/>
      <c r="BK3" s="107"/>
      <c r="BL3" s="107"/>
      <c r="BM3" s="23"/>
      <c r="BN3" s="23"/>
      <c r="BO3" s="23"/>
    </row>
    <row r="4" spans="1:67" x14ac:dyDescent="0.25">
      <c r="E4" s="24"/>
    </row>
    <row r="5" spans="1:67" x14ac:dyDescent="0.25">
      <c r="A5" s="103" t="s">
        <v>0</v>
      </c>
      <c r="B5" s="91" t="s">
        <v>1</v>
      </c>
      <c r="C5" s="91" t="s">
        <v>2</v>
      </c>
      <c r="D5" s="91" t="s">
        <v>3</v>
      </c>
      <c r="E5" s="104" t="s">
        <v>4</v>
      </c>
      <c r="F5" s="104"/>
      <c r="G5" s="104"/>
      <c r="H5" s="104"/>
      <c r="I5" s="104"/>
      <c r="J5" s="104" t="s">
        <v>5</v>
      </c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3"/>
      <c r="B6" s="91"/>
      <c r="C6" s="91"/>
      <c r="D6" s="91"/>
      <c r="E6" s="104"/>
      <c r="F6" s="104"/>
      <c r="G6" s="104"/>
      <c r="H6" s="104"/>
      <c r="I6" s="104"/>
      <c r="J6" s="104" t="s">
        <v>6</v>
      </c>
      <c r="K6" s="104"/>
      <c r="L6" s="104"/>
      <c r="M6" s="104"/>
      <c r="N6" s="104"/>
      <c r="O6" s="104" t="s">
        <v>7</v>
      </c>
      <c r="P6" s="104"/>
      <c r="Q6" s="104"/>
      <c r="R6" s="104"/>
      <c r="S6" s="104"/>
      <c r="T6" s="104" t="s">
        <v>8</v>
      </c>
      <c r="U6" s="104"/>
      <c r="V6" s="104"/>
      <c r="W6" s="104"/>
      <c r="X6" s="104"/>
      <c r="Y6" s="104" t="s">
        <v>9</v>
      </c>
      <c r="Z6" s="104"/>
      <c r="AA6" s="104"/>
      <c r="AB6" s="104"/>
      <c r="AC6" s="104"/>
      <c r="AD6" s="104" t="s">
        <v>10</v>
      </c>
      <c r="AE6" s="104"/>
      <c r="AF6" s="104"/>
      <c r="AG6" s="104"/>
      <c r="AH6" s="104"/>
      <c r="AI6" s="104" t="s">
        <v>11</v>
      </c>
      <c r="AJ6" s="104"/>
      <c r="AK6" s="104"/>
      <c r="AL6" s="104"/>
      <c r="AM6" s="104"/>
      <c r="AN6" s="104" t="s">
        <v>12</v>
      </c>
      <c r="AO6" s="104"/>
      <c r="AP6" s="104"/>
      <c r="AQ6" s="104"/>
      <c r="AR6" s="104"/>
      <c r="AS6" s="104" t="s">
        <v>13</v>
      </c>
      <c r="AT6" s="104"/>
      <c r="AU6" s="104"/>
      <c r="AV6" s="104"/>
      <c r="AW6" s="104"/>
      <c r="AX6" s="104" t="s">
        <v>14</v>
      </c>
      <c r="AY6" s="104"/>
      <c r="AZ6" s="104"/>
      <c r="BA6" s="104"/>
      <c r="BB6" s="104"/>
      <c r="BC6" s="104" t="s">
        <v>15</v>
      </c>
      <c r="BD6" s="104"/>
      <c r="BE6" s="104"/>
      <c r="BF6" s="104"/>
      <c r="BG6" s="104"/>
      <c r="BH6" s="104" t="s">
        <v>16</v>
      </c>
      <c r="BI6" s="104"/>
      <c r="BJ6" s="104"/>
      <c r="BK6" s="104"/>
      <c r="BL6" s="104"/>
    </row>
    <row r="7" spans="1:67" x14ac:dyDescent="0.25">
      <c r="A7" s="103"/>
      <c r="B7" s="91"/>
      <c r="C7" s="91"/>
      <c r="D7" s="91"/>
      <c r="E7" s="106" t="s">
        <v>17</v>
      </c>
      <c r="F7" s="105" t="s">
        <v>18</v>
      </c>
      <c r="G7" s="105"/>
      <c r="H7" s="105"/>
      <c r="I7" s="105"/>
      <c r="J7" s="106" t="s">
        <v>17</v>
      </c>
      <c r="K7" s="105" t="s">
        <v>18</v>
      </c>
      <c r="L7" s="105"/>
      <c r="M7" s="105"/>
      <c r="N7" s="105"/>
      <c r="O7" s="106" t="s">
        <v>17</v>
      </c>
      <c r="P7" s="105" t="s">
        <v>18</v>
      </c>
      <c r="Q7" s="105"/>
      <c r="R7" s="105"/>
      <c r="S7" s="105"/>
      <c r="T7" s="106" t="s">
        <v>17</v>
      </c>
      <c r="U7" s="105" t="s">
        <v>18</v>
      </c>
      <c r="V7" s="105"/>
      <c r="W7" s="105"/>
      <c r="X7" s="105"/>
      <c r="Y7" s="106" t="s">
        <v>17</v>
      </c>
      <c r="Z7" s="105" t="s">
        <v>18</v>
      </c>
      <c r="AA7" s="105"/>
      <c r="AB7" s="105"/>
      <c r="AC7" s="105"/>
      <c r="AD7" s="106" t="s">
        <v>17</v>
      </c>
      <c r="AE7" s="105" t="s">
        <v>18</v>
      </c>
      <c r="AF7" s="105"/>
      <c r="AG7" s="105"/>
      <c r="AH7" s="105"/>
      <c r="AI7" s="106" t="s">
        <v>17</v>
      </c>
      <c r="AJ7" s="105" t="s">
        <v>18</v>
      </c>
      <c r="AK7" s="105"/>
      <c r="AL7" s="105"/>
      <c r="AM7" s="105"/>
      <c r="AN7" s="106" t="s">
        <v>17</v>
      </c>
      <c r="AO7" s="105" t="s">
        <v>18</v>
      </c>
      <c r="AP7" s="105"/>
      <c r="AQ7" s="105"/>
      <c r="AR7" s="105"/>
      <c r="AS7" s="106" t="s">
        <v>17</v>
      </c>
      <c r="AT7" s="105" t="s">
        <v>18</v>
      </c>
      <c r="AU7" s="105"/>
      <c r="AV7" s="105"/>
      <c r="AW7" s="105"/>
      <c r="AX7" s="106" t="s">
        <v>17</v>
      </c>
      <c r="AY7" s="105" t="s">
        <v>18</v>
      </c>
      <c r="AZ7" s="105"/>
      <c r="BA7" s="105"/>
      <c r="BB7" s="105"/>
      <c r="BC7" s="106" t="s">
        <v>17</v>
      </c>
      <c r="BD7" s="105" t="s">
        <v>18</v>
      </c>
      <c r="BE7" s="105"/>
      <c r="BF7" s="105"/>
      <c r="BG7" s="105"/>
      <c r="BH7" s="106" t="s">
        <v>17</v>
      </c>
      <c r="BI7" s="105" t="s">
        <v>18</v>
      </c>
      <c r="BJ7" s="105"/>
      <c r="BK7" s="105"/>
      <c r="BL7" s="105"/>
    </row>
    <row r="8" spans="1:67" s="19" customFormat="1" ht="35.25" customHeight="1" x14ac:dyDescent="0.25">
      <c r="A8" s="103"/>
      <c r="B8" s="91"/>
      <c r="C8" s="91"/>
      <c r="D8" s="91"/>
      <c r="E8" s="106"/>
      <c r="F8" s="80" t="s">
        <v>19</v>
      </c>
      <c r="G8" s="80" t="s">
        <v>20</v>
      </c>
      <c r="H8" s="80" t="s">
        <v>21</v>
      </c>
      <c r="I8" s="80" t="s">
        <v>22</v>
      </c>
      <c r="J8" s="106"/>
      <c r="K8" s="80" t="s">
        <v>19</v>
      </c>
      <c r="L8" s="80" t="s">
        <v>20</v>
      </c>
      <c r="M8" s="80" t="s">
        <v>21</v>
      </c>
      <c r="N8" s="80" t="s">
        <v>22</v>
      </c>
      <c r="O8" s="106"/>
      <c r="P8" s="80" t="s">
        <v>19</v>
      </c>
      <c r="Q8" s="80" t="s">
        <v>20</v>
      </c>
      <c r="R8" s="80" t="s">
        <v>21</v>
      </c>
      <c r="S8" s="80" t="s">
        <v>22</v>
      </c>
      <c r="T8" s="106"/>
      <c r="U8" s="80" t="s">
        <v>19</v>
      </c>
      <c r="V8" s="80" t="s">
        <v>20</v>
      </c>
      <c r="W8" s="80" t="s">
        <v>21</v>
      </c>
      <c r="X8" s="80" t="s">
        <v>22</v>
      </c>
      <c r="Y8" s="106"/>
      <c r="Z8" s="80" t="s">
        <v>19</v>
      </c>
      <c r="AA8" s="80" t="s">
        <v>20</v>
      </c>
      <c r="AB8" s="80" t="s">
        <v>21</v>
      </c>
      <c r="AC8" s="80" t="s">
        <v>22</v>
      </c>
      <c r="AD8" s="106"/>
      <c r="AE8" s="80" t="s">
        <v>19</v>
      </c>
      <c r="AF8" s="80" t="s">
        <v>20</v>
      </c>
      <c r="AG8" s="80" t="s">
        <v>21</v>
      </c>
      <c r="AH8" s="80" t="s">
        <v>22</v>
      </c>
      <c r="AI8" s="106"/>
      <c r="AJ8" s="80" t="s">
        <v>19</v>
      </c>
      <c r="AK8" s="80" t="s">
        <v>20</v>
      </c>
      <c r="AL8" s="80" t="s">
        <v>21</v>
      </c>
      <c r="AM8" s="80" t="s">
        <v>22</v>
      </c>
      <c r="AN8" s="106"/>
      <c r="AO8" s="80" t="s">
        <v>19</v>
      </c>
      <c r="AP8" s="80" t="s">
        <v>20</v>
      </c>
      <c r="AQ8" s="80" t="s">
        <v>21</v>
      </c>
      <c r="AR8" s="80" t="s">
        <v>22</v>
      </c>
      <c r="AS8" s="106"/>
      <c r="AT8" s="80" t="s">
        <v>19</v>
      </c>
      <c r="AU8" s="80" t="s">
        <v>20</v>
      </c>
      <c r="AV8" s="80" t="s">
        <v>21</v>
      </c>
      <c r="AW8" s="80" t="s">
        <v>22</v>
      </c>
      <c r="AX8" s="106"/>
      <c r="AY8" s="80" t="s">
        <v>19</v>
      </c>
      <c r="AZ8" s="80" t="s">
        <v>20</v>
      </c>
      <c r="BA8" s="80" t="s">
        <v>21</v>
      </c>
      <c r="BB8" s="80" t="s">
        <v>22</v>
      </c>
      <c r="BC8" s="106"/>
      <c r="BD8" s="80" t="s">
        <v>19</v>
      </c>
      <c r="BE8" s="80" t="s">
        <v>20</v>
      </c>
      <c r="BF8" s="80" t="s">
        <v>21</v>
      </c>
      <c r="BG8" s="80" t="s">
        <v>22</v>
      </c>
      <c r="BH8" s="106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1" t="s">
        <v>36</v>
      </c>
      <c r="C10" s="91"/>
      <c r="D10" s="91"/>
      <c r="E10" s="26">
        <f t="shared" ref="E10:AJ10" si="0">E11+E29+E31+E36+E84+E99+E110+E137+E139+E141+E145</f>
        <v>867741.69999999984</v>
      </c>
      <c r="F10" s="26">
        <f t="shared" si="0"/>
        <v>0</v>
      </c>
      <c r="G10" s="26">
        <f t="shared" si="0"/>
        <v>107480.09999999999</v>
      </c>
      <c r="H10" s="26">
        <f t="shared" si="0"/>
        <v>759544.29999999993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184999.7</v>
      </c>
      <c r="Z10" s="26">
        <f t="shared" si="0"/>
        <v>0</v>
      </c>
      <c r="AA10" s="26">
        <f t="shared" si="0"/>
        <v>19155</v>
      </c>
      <c r="AB10" s="26">
        <f t="shared" si="0"/>
        <v>165844.70000000001</v>
      </c>
      <c r="AC10" s="26">
        <f t="shared" si="0"/>
        <v>0</v>
      </c>
      <c r="AD10" s="26">
        <f t="shared" si="0"/>
        <v>83871.900000000009</v>
      </c>
      <c r="AE10" s="26">
        <f t="shared" si="0"/>
        <v>0</v>
      </c>
      <c r="AF10" s="26">
        <f t="shared" si="0"/>
        <v>0</v>
      </c>
      <c r="AG10" s="26">
        <f t="shared" si="0"/>
        <v>83871.900000000009</v>
      </c>
      <c r="AH10" s="26">
        <f t="shared" si="0"/>
        <v>0</v>
      </c>
      <c r="AI10" s="26">
        <f t="shared" si="0"/>
        <v>86333.400000000009</v>
      </c>
      <c r="AJ10" s="26">
        <f t="shared" si="0"/>
        <v>0</v>
      </c>
      <c r="AK10" s="26">
        <f t="shared" ref="AK10:BL10" si="1">AK11+AK29+AK31+AK36+AK84+AK99+AK110+AK137+AK139+AK141+AK145</f>
        <v>0</v>
      </c>
      <c r="AL10" s="26">
        <f t="shared" si="1"/>
        <v>86333.400000000009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108" t="s">
        <v>197</v>
      </c>
      <c r="C11" s="108"/>
      <c r="D11" s="108"/>
      <c r="E11" s="26">
        <f>SUM(E12:E28)</f>
        <v>38998.899999999994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38998.899999999994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3526.4</v>
      </c>
      <c r="Z11" s="26">
        <f>SUM(Z12:Z14)</f>
        <v>0</v>
      </c>
      <c r="AA11" s="26"/>
      <c r="AB11" s="26">
        <f t="shared" ref="AB11" si="5">SUM(AB12:AB28)</f>
        <v>3526.4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1068.0000000000002</v>
      </c>
      <c r="F27" s="31">
        <f t="shared" si="23"/>
        <v>0</v>
      </c>
      <c r="G27" s="31">
        <f t="shared" si="24"/>
        <v>0</v>
      </c>
      <c r="H27" s="31">
        <f t="shared" si="25"/>
        <v>1068.0000000000002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101.7</v>
      </c>
      <c r="Z27" s="33">
        <v>0</v>
      </c>
      <c r="AA27" s="33">
        <v>0</v>
      </c>
      <c r="AB27" s="35">
        <v>101.7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1" t="s">
        <v>98</v>
      </c>
      <c r="C29" s="91"/>
      <c r="D29" s="91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1" t="s">
        <v>149</v>
      </c>
      <c r="C31" s="91"/>
      <c r="D31" s="91"/>
      <c r="E31" s="39">
        <f>E32+E34</f>
        <v>401526.89999999997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401526.89999999997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73002</v>
      </c>
      <c r="Z31" s="39">
        <f t="shared" si="52"/>
        <v>0</v>
      </c>
      <c r="AA31" s="39">
        <f t="shared" si="52"/>
        <v>0</v>
      </c>
      <c r="AB31" s="39">
        <f t="shared" si="52"/>
        <v>73002</v>
      </c>
      <c r="AC31" s="39">
        <f t="shared" si="52"/>
        <v>0</v>
      </c>
      <c r="AD31" s="39">
        <f t="shared" si="52"/>
        <v>74999</v>
      </c>
      <c r="AE31" s="39">
        <f t="shared" si="52"/>
        <v>0</v>
      </c>
      <c r="AF31" s="39">
        <f t="shared" si="52"/>
        <v>0</v>
      </c>
      <c r="AG31" s="39">
        <f t="shared" si="52"/>
        <v>74999</v>
      </c>
      <c r="AH31" s="39">
        <f t="shared" si="52"/>
        <v>0</v>
      </c>
      <c r="AI31" s="39">
        <f t="shared" si="52"/>
        <v>77105.8</v>
      </c>
      <c r="AJ31" s="39">
        <f t="shared" si="52"/>
        <v>0</v>
      </c>
      <c r="AK31" s="39">
        <f t="shared" si="52"/>
        <v>0</v>
      </c>
      <c r="AL31" s="39">
        <f t="shared" si="52"/>
        <v>77105.8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2" t="s">
        <v>134</v>
      </c>
      <c r="C32" s="93"/>
      <c r="D32" s="94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2" t="s">
        <v>137</v>
      </c>
      <c r="C34" s="93"/>
      <c r="D34" s="94"/>
      <c r="E34" s="39">
        <f>E35</f>
        <v>311395.09999999998</v>
      </c>
      <c r="F34" s="39">
        <f t="shared" ref="F34:BL34" si="66">F35</f>
        <v>0</v>
      </c>
      <c r="G34" s="39">
        <f t="shared" si="66"/>
        <v>0</v>
      </c>
      <c r="H34" s="39">
        <f t="shared" si="66"/>
        <v>311395.09999999998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61363.8</v>
      </c>
      <c r="Z34" s="39">
        <f t="shared" si="66"/>
        <v>0</v>
      </c>
      <c r="AA34" s="39">
        <f t="shared" si="66"/>
        <v>0</v>
      </c>
      <c r="AB34" s="39">
        <f t="shared" si="66"/>
        <v>61363.8</v>
      </c>
      <c r="AC34" s="39">
        <f t="shared" si="66"/>
        <v>0</v>
      </c>
      <c r="AD34" s="39">
        <f t="shared" si="66"/>
        <v>63826.400000000001</v>
      </c>
      <c r="AE34" s="39">
        <f t="shared" si="66"/>
        <v>0</v>
      </c>
      <c r="AF34" s="39">
        <f t="shared" si="66"/>
        <v>0</v>
      </c>
      <c r="AG34" s="39">
        <f t="shared" si="66"/>
        <v>63826.400000000001</v>
      </c>
      <c r="AH34" s="39">
        <f t="shared" si="66"/>
        <v>0</v>
      </c>
      <c r="AI34" s="39">
        <f t="shared" si="66"/>
        <v>66380.100000000006</v>
      </c>
      <c r="AJ34" s="39">
        <f t="shared" si="66"/>
        <v>0</v>
      </c>
      <c r="AK34" s="39">
        <f t="shared" si="66"/>
        <v>0</v>
      </c>
      <c r="AL34" s="39">
        <f t="shared" si="66"/>
        <v>66380.100000000006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330</v>
      </c>
      <c r="C35" s="30" t="s">
        <v>24</v>
      </c>
      <c r="D35" s="30" t="s">
        <v>139</v>
      </c>
      <c r="E35" s="31">
        <f t="shared" ref="E35" si="67">J35+O35+T35+Y35+AD35+AI35+AN35+AS35+AX35</f>
        <v>311395.09999999998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311395.09999999998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3">AG35</f>
        <v>63826.400000000001</v>
      </c>
      <c r="AE35" s="40">
        <v>0</v>
      </c>
      <c r="AF35" s="40">
        <v>0</v>
      </c>
      <c r="AG35" s="41">
        <v>63826.400000000001</v>
      </c>
      <c r="AH35" s="40">
        <v>0</v>
      </c>
      <c r="AI35" s="33">
        <f t="shared" ref="AI35" si="74">AL35</f>
        <v>66380.100000000006</v>
      </c>
      <c r="AJ35" s="40">
        <v>0</v>
      </c>
      <c r="AK35" s="40">
        <v>0</v>
      </c>
      <c r="AL35" s="41">
        <v>66380.100000000006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6" t="s">
        <v>67</v>
      </c>
      <c r="C36" s="97"/>
      <c r="D36" s="98"/>
      <c r="E36" s="39">
        <f t="shared" ref="E36:AJ36" si="80">E37+E67+E79</f>
        <v>140502.39999999999</v>
      </c>
      <c r="F36" s="39">
        <f t="shared" si="80"/>
        <v>0</v>
      </c>
      <c r="G36" s="39">
        <f t="shared" si="80"/>
        <v>57754</v>
      </c>
      <c r="H36" s="39">
        <f t="shared" si="80"/>
        <v>82620.39999999998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50345.100000000006</v>
      </c>
      <c r="Z36" s="39">
        <f t="shared" si="80"/>
        <v>0</v>
      </c>
      <c r="AA36" s="39">
        <f t="shared" si="80"/>
        <v>19155</v>
      </c>
      <c r="AB36" s="39">
        <f t="shared" si="80"/>
        <v>31190.1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AK37+AK67+AK79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2" t="s">
        <v>152</v>
      </c>
      <c r="C37" s="93"/>
      <c r="D37" s="94"/>
      <c r="E37" s="39">
        <f>SUM(E38:E66)</f>
        <v>126506.79999999997</v>
      </c>
      <c r="F37" s="39">
        <f t="shared" ref="F37:BL37" si="82">SUM(F38:F66)</f>
        <v>0</v>
      </c>
      <c r="G37" s="39">
        <f t="shared" si="82"/>
        <v>57165</v>
      </c>
      <c r="H37" s="39">
        <f t="shared" si="82"/>
        <v>69213.799999999988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50345.100000000006</v>
      </c>
      <c r="Z37" s="39">
        <f t="shared" si="82"/>
        <v>0</v>
      </c>
      <c r="AA37" s="39">
        <f t="shared" si="82"/>
        <v>19155</v>
      </c>
      <c r="AB37" s="39">
        <f t="shared" si="82"/>
        <v>31190.1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" si="83">J38+O38+T38+Y38+AD38+AI38+AN38+AS38+AX38</f>
        <v>7032.8</v>
      </c>
      <c r="F38" s="31">
        <f t="shared" ref="F38" si="84">K38+P38+U38+Z38+AE38+AJ38+AO38+AT38+AY38</f>
        <v>0</v>
      </c>
      <c r="G38" s="31">
        <f t="shared" ref="G38" si="85">L38+Q38+V38+AA38+AF38+AK38+AP38+AU38+AZ38</f>
        <v>250</v>
      </c>
      <c r="H38" s="31">
        <f t="shared" ref="H38" si="86">M38+R38+W38+AB38+AG38+AL38+AQ38+AV38+BA38</f>
        <v>6782.8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4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0</v>
      </c>
      <c r="U38" s="33">
        <v>0</v>
      </c>
      <c r="V38" s="33">
        <f>5344.7-5344.7</f>
        <v>0</v>
      </c>
      <c r="W38" s="33">
        <f>281.3+1406.8-1688.1</f>
        <v>0</v>
      </c>
      <c r="X38" s="33">
        <v>0</v>
      </c>
      <c r="Y38" s="33">
        <f t="shared" ref="Y38" si="91">SUM(Z38:AC38)</f>
        <v>7032.8</v>
      </c>
      <c r="Z38" s="33">
        <v>0</v>
      </c>
      <c r="AA38" s="33">
        <v>250</v>
      </c>
      <c r="AB38" s="33">
        <f>7032.8+6782.8-7032.8</f>
        <v>6782.8</v>
      </c>
      <c r="AC38" s="33">
        <v>0</v>
      </c>
      <c r="AD38" s="39">
        <f t="shared" ref="AD38" si="92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3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4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5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6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7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8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ref="E39:E48" si="99">J39+O39+T39+Y39+AD39+AI39+AN39+AS39+AX39</f>
        <v>13927</v>
      </c>
      <c r="F39" s="31">
        <f t="shared" ref="F39:F48" si="100">K39+P39+U39+Z39+AE39+AJ39+AO39+AT39+AY39</f>
        <v>0</v>
      </c>
      <c r="G39" s="31">
        <f t="shared" ref="G39:G48" si="101">L39+Q39+V39+AA39+AF39+AK39+AP39+AU39+AZ39</f>
        <v>11333.4</v>
      </c>
      <c r="H39" s="31">
        <f t="shared" ref="H39:H48" si="102">M39+R39+W39+AB39+AG39+AL39+AQ39+AV39+BA39</f>
        <v>2593.5999999999995</v>
      </c>
      <c r="I39" s="31">
        <f t="shared" ref="I39:I48" si="103">N39+S39+X39+AC39+AH39+AM39+AR39+AW39+BB39</f>
        <v>0</v>
      </c>
      <c r="J39" s="50">
        <f t="shared" ref="J39:J48" si="104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5">SUM(U39:X39)</f>
        <v>6674.7999999999993</v>
      </c>
      <c r="U39" s="33">
        <v>0</v>
      </c>
      <c r="V39" s="33">
        <f>5344.7-281.3</f>
        <v>5063.3999999999996</v>
      </c>
      <c r="W39" s="33">
        <f>3375.6-3094.3+652.2-15+1345.1-652.2</f>
        <v>1611.3999999999994</v>
      </c>
      <c r="X39" s="33">
        <v>0</v>
      </c>
      <c r="Y39" s="33">
        <f t="shared" ref="Y39" si="106">SUM(Z39:AC39)</f>
        <v>7252.2</v>
      </c>
      <c r="Z39" s="33">
        <v>0</v>
      </c>
      <c r="AA39" s="33">
        <v>6270</v>
      </c>
      <c r="AB39" s="33">
        <f>7252.2+330-6600</f>
        <v>982.19999999999982</v>
      </c>
      <c r="AC39" s="33">
        <v>0</v>
      </c>
      <c r="AD39" s="39">
        <f t="shared" ref="AD39" si="107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8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9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10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1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2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3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99"/>
        <v>3797.3</v>
      </c>
      <c r="F40" s="31">
        <f t="shared" si="100"/>
        <v>0</v>
      </c>
      <c r="G40" s="31">
        <f t="shared" si="101"/>
        <v>2392.1999999999998</v>
      </c>
      <c r="H40" s="31">
        <f t="shared" si="102"/>
        <v>1405.1000000000001</v>
      </c>
      <c r="I40" s="31">
        <f t="shared" si="103"/>
        <v>0</v>
      </c>
      <c r="J40" s="50">
        <f t="shared" si="104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4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5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6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7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8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9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20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1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2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252</v>
      </c>
      <c r="C41" s="30" t="s">
        <v>24</v>
      </c>
      <c r="D41" s="30" t="s">
        <v>56</v>
      </c>
      <c r="E41" s="31">
        <f t="shared" si="99"/>
        <v>13274.8</v>
      </c>
      <c r="F41" s="31">
        <f t="shared" si="100"/>
        <v>0</v>
      </c>
      <c r="G41" s="31">
        <f t="shared" si="101"/>
        <v>11614.7</v>
      </c>
      <c r="H41" s="31">
        <f t="shared" si="102"/>
        <v>1660.1</v>
      </c>
      <c r="I41" s="31">
        <f t="shared" si="103"/>
        <v>0</v>
      </c>
      <c r="J41" s="50">
        <f t="shared" si="104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3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3">
        <f t="shared" ref="Y41" si="124">SUM(Z41:AC41)</f>
        <v>6600</v>
      </c>
      <c r="Z41" s="33">
        <v>0</v>
      </c>
      <c r="AA41" s="33">
        <v>6270</v>
      </c>
      <c r="AB41" s="33">
        <f>6600+330-6600</f>
        <v>330</v>
      </c>
      <c r="AC41" s="33">
        <v>0</v>
      </c>
      <c r="AD41" s="39">
        <f t="shared" ref="AD41" si="125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6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7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8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9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30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1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253</v>
      </c>
      <c r="C42" s="30" t="s">
        <v>24</v>
      </c>
      <c r="D42" s="30" t="s">
        <v>56</v>
      </c>
      <c r="E42" s="31">
        <f t="shared" si="99"/>
        <v>6315.2</v>
      </c>
      <c r="F42" s="31">
        <f t="shared" si="100"/>
        <v>0</v>
      </c>
      <c r="G42" s="31">
        <f t="shared" si="101"/>
        <v>0</v>
      </c>
      <c r="H42" s="31">
        <f t="shared" si="102"/>
        <v>6315.2</v>
      </c>
      <c r="I42" s="31">
        <f t="shared" si="103"/>
        <v>0</v>
      </c>
      <c r="J42" s="50">
        <f t="shared" si="104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2">SUM(U42:X42)</f>
        <v>0</v>
      </c>
      <c r="U42" s="33">
        <v>0</v>
      </c>
      <c r="V42" s="33">
        <f>5344.7-5344.7</f>
        <v>0</v>
      </c>
      <c r="W42" s="33">
        <f>3375.6-3094.3+689.2-970.5</f>
        <v>0</v>
      </c>
      <c r="X42" s="33">
        <v>0</v>
      </c>
      <c r="Y42" s="33">
        <f t="shared" ref="Y42" si="133">SUM(Z42:AC42)</f>
        <v>6315.2</v>
      </c>
      <c r="Z42" s="33">
        <v>0</v>
      </c>
      <c r="AA42" s="33">
        <v>0</v>
      </c>
      <c r="AB42" s="33">
        <v>6315.2</v>
      </c>
      <c r="AC42" s="33">
        <v>0</v>
      </c>
      <c r="AD42" s="39">
        <f t="shared" ref="AD42" si="134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5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6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7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8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9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40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254</v>
      </c>
      <c r="C43" s="30" t="s">
        <v>24</v>
      </c>
      <c r="D43" s="30" t="s">
        <v>56</v>
      </c>
      <c r="E43" s="31">
        <f t="shared" si="99"/>
        <v>9052.4999999999982</v>
      </c>
      <c r="F43" s="31">
        <f t="shared" si="100"/>
        <v>0</v>
      </c>
      <c r="G43" s="31">
        <f t="shared" si="101"/>
        <v>4383.2</v>
      </c>
      <c r="H43" s="31">
        <f t="shared" si="102"/>
        <v>4669.2999999999975</v>
      </c>
      <c r="I43" s="31">
        <f t="shared" si="103"/>
        <v>0</v>
      </c>
      <c r="J43" s="50">
        <f t="shared" si="104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1">SUM(U43:X43)</f>
        <v>4613.8999999999987</v>
      </c>
      <c r="U43" s="33">
        <v>0</v>
      </c>
      <c r="V43" s="33">
        <v>4383.2</v>
      </c>
      <c r="W43" s="33">
        <f>507.9+4613.9+230.7-5121.8</f>
        <v>230.69999999999891</v>
      </c>
      <c r="X43" s="33">
        <v>0</v>
      </c>
      <c r="Y43" s="33">
        <f t="shared" ref="Y43" si="142">SUM(Z43:AC43)</f>
        <v>507.9</v>
      </c>
      <c r="Z43" s="33">
        <v>0</v>
      </c>
      <c r="AA43" s="33">
        <v>0</v>
      </c>
      <c r="AB43" s="33">
        <v>507.9</v>
      </c>
      <c r="AC43" s="33">
        <v>0</v>
      </c>
      <c r="AD43" s="39">
        <f t="shared" ref="AD43" si="143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4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5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6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7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8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9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255</v>
      </c>
      <c r="C44" s="30" t="s">
        <v>24</v>
      </c>
      <c r="D44" s="30" t="s">
        <v>56</v>
      </c>
      <c r="E44" s="31">
        <f t="shared" si="99"/>
        <v>13827</v>
      </c>
      <c r="F44" s="31">
        <f t="shared" si="100"/>
        <v>0</v>
      </c>
      <c r="G44" s="31">
        <f t="shared" si="101"/>
        <v>1328.6</v>
      </c>
      <c r="H44" s="31">
        <f t="shared" si="102"/>
        <v>12498.4</v>
      </c>
      <c r="I44" s="31">
        <f t="shared" si="103"/>
        <v>0</v>
      </c>
      <c r="J44" s="50">
        <f t="shared" si="104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50">SUM(U44:X44)</f>
        <v>6913.5</v>
      </c>
      <c r="U44" s="33">
        <v>0</v>
      </c>
      <c r="V44" s="33">
        <f>5344.7-4016.1</f>
        <v>1328.6</v>
      </c>
      <c r="W44" s="33">
        <f>281.3+1287.5+4016.1</f>
        <v>5584.9</v>
      </c>
      <c r="X44" s="33">
        <v>0</v>
      </c>
      <c r="Y44" s="33">
        <f t="shared" ref="Y44" si="151">SUM(Z44:AC44)</f>
        <v>6913.5</v>
      </c>
      <c r="Z44" s="33">
        <v>0</v>
      </c>
      <c r="AA44" s="33">
        <v>0</v>
      </c>
      <c r="AB44" s="33">
        <v>6913.5</v>
      </c>
      <c r="AC44" s="33">
        <v>0</v>
      </c>
      <c r="AD44" s="39">
        <f t="shared" ref="AD44" si="152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3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4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5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6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7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8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256</v>
      </c>
      <c r="C45" s="30" t="s">
        <v>24</v>
      </c>
      <c r="D45" s="30" t="s">
        <v>56</v>
      </c>
      <c r="E45" s="31">
        <f t="shared" si="99"/>
        <v>14599.099999999999</v>
      </c>
      <c r="F45" s="31">
        <f t="shared" si="100"/>
        <v>0</v>
      </c>
      <c r="G45" s="31">
        <f t="shared" si="101"/>
        <v>11709.7</v>
      </c>
      <c r="H45" s="31">
        <f t="shared" si="102"/>
        <v>2889.3999999999996</v>
      </c>
      <c r="I45" s="31">
        <f t="shared" si="103"/>
        <v>0</v>
      </c>
      <c r="J45" s="50">
        <f t="shared" si="104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9">SUM(U45:X45)</f>
        <v>6741.7</v>
      </c>
      <c r="U45" s="33">
        <v>0</v>
      </c>
      <c r="V45" s="33">
        <v>5344.7</v>
      </c>
      <c r="W45" s="33">
        <f>1157.4+281.3+1115.7-1157.4</f>
        <v>1397</v>
      </c>
      <c r="X45" s="33">
        <v>0</v>
      </c>
      <c r="Y45" s="33">
        <f t="shared" ref="Y45" si="160">SUM(Z45:AC45)</f>
        <v>7857.4</v>
      </c>
      <c r="Z45" s="33">
        <v>0</v>
      </c>
      <c r="AA45" s="33">
        <v>6365</v>
      </c>
      <c r="AB45" s="33">
        <f>7857.4+335-6700</f>
        <v>1492.3999999999996</v>
      </c>
      <c r="AC45" s="33">
        <v>0</v>
      </c>
      <c r="AD45" s="39">
        <f t="shared" ref="AD45" si="161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2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3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4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5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6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7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276</v>
      </c>
      <c r="E46" s="31">
        <f t="shared" si="99"/>
        <v>641.20000000000005</v>
      </c>
      <c r="F46" s="31">
        <f t="shared" si="100"/>
        <v>0</v>
      </c>
      <c r="G46" s="31">
        <f t="shared" si="101"/>
        <v>0</v>
      </c>
      <c r="H46" s="31">
        <f t="shared" si="102"/>
        <v>641.20000000000005</v>
      </c>
      <c r="I46" s="31">
        <f t="shared" si="103"/>
        <v>0</v>
      </c>
      <c r="J46" s="50">
        <f t="shared" si="104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8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9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70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71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2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3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4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5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6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247</v>
      </c>
      <c r="C47" s="30" t="s">
        <v>24</v>
      </c>
      <c r="D47" s="30" t="s">
        <v>56</v>
      </c>
      <c r="E47" s="31">
        <f t="shared" si="99"/>
        <v>6681.7</v>
      </c>
      <c r="F47" s="31">
        <f t="shared" si="100"/>
        <v>0</v>
      </c>
      <c r="G47" s="31">
        <f t="shared" si="101"/>
        <v>5899.7</v>
      </c>
      <c r="H47" s="31">
        <f t="shared" si="102"/>
        <v>782</v>
      </c>
      <c r="I47" s="31">
        <f t="shared" si="103"/>
        <v>0</v>
      </c>
      <c r="J47" s="50">
        <f t="shared" si="104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5" si="177">SUM(U47:X47)</f>
        <v>6681.7</v>
      </c>
      <c r="U47" s="33">
        <v>0</v>
      </c>
      <c r="V47" s="33">
        <v>5899.7</v>
      </c>
      <c r="W47" s="33">
        <f>471.5+6210.2+310.5-6210.2</f>
        <v>782</v>
      </c>
      <c r="X47" s="33">
        <v>0</v>
      </c>
      <c r="Y47" s="39">
        <f t="shared" ref="Y47:Y55" si="178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5" si="179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5" si="180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5" si="181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5" si="182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5" si="183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5" si="184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5" si="185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258</v>
      </c>
      <c r="C48" s="30" t="s">
        <v>24</v>
      </c>
      <c r="D48" s="30" t="s">
        <v>56</v>
      </c>
      <c r="E48" s="31">
        <f t="shared" si="99"/>
        <v>4551.6000000000004</v>
      </c>
      <c r="F48" s="31">
        <f t="shared" si="100"/>
        <v>0</v>
      </c>
      <c r="G48" s="31">
        <f t="shared" si="101"/>
        <v>3830.9</v>
      </c>
      <c r="H48" s="31">
        <f t="shared" si="102"/>
        <v>720.69999999999982</v>
      </c>
      <c r="I48" s="31">
        <f t="shared" si="103"/>
        <v>0</v>
      </c>
      <c r="J48" s="50">
        <f t="shared" si="104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6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7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8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9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0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1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2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3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4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282</v>
      </c>
      <c r="C49" s="30" t="s">
        <v>24</v>
      </c>
      <c r="D49" s="30" t="s">
        <v>56</v>
      </c>
      <c r="E49" s="31">
        <f t="shared" ref="E49" si="195">J49+O49+T49+Y49+AD49+AI49+AN49+AS49+AX49</f>
        <v>0</v>
      </c>
      <c r="F49" s="31">
        <f t="shared" ref="F49" si="196">K49+P49+U49+Z49+AE49+AJ49+AO49+AT49+AY49</f>
        <v>0</v>
      </c>
      <c r="G49" s="31">
        <f t="shared" ref="G49" si="197">L49+Q49+V49+AA49+AF49+AK49+AP49+AU49+AZ49</f>
        <v>0</v>
      </c>
      <c r="H49" s="31">
        <f t="shared" ref="H49" si="198">M49+R49+W49+AB49+AG49+AL49+AQ49+AV49+BA49</f>
        <v>0</v>
      </c>
      <c r="I49" s="31">
        <f t="shared" ref="I49" si="199">N49+S49+X49+AC49+AH49+AM49+AR49+AW49+BB49</f>
        <v>0</v>
      </c>
      <c r="J49" s="50">
        <f t="shared" ref="J49" si="200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1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2">SUM(U49:X49)</f>
        <v>0</v>
      </c>
      <c r="U49" s="33">
        <v>0</v>
      </c>
      <c r="V49" s="33">
        <v>0</v>
      </c>
      <c r="W49" s="33">
        <f>5518.9-5518.9</f>
        <v>0</v>
      </c>
      <c r="X49" s="33">
        <v>0</v>
      </c>
      <c r="Y49" s="39">
        <f t="shared" ref="Y49" si="203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4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5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6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7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8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9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0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165</v>
      </c>
      <c r="B50" s="29" t="s">
        <v>288</v>
      </c>
      <c r="C50" s="30" t="s">
        <v>24</v>
      </c>
      <c r="D50" s="30" t="s">
        <v>56</v>
      </c>
      <c r="E50" s="31">
        <f t="shared" ref="E50" si="211">J50+O50+T50+Y50+AD50+AI50+AN50+AS50+AX50</f>
        <v>4655.4000000000005</v>
      </c>
      <c r="F50" s="31">
        <f t="shared" ref="F50" si="212">K50+P50+U50+Z50+AE50+AJ50+AO50+AT50+AY50</f>
        <v>0</v>
      </c>
      <c r="G50" s="31">
        <f t="shared" ref="G50" si="213">L50+Q50+V50+AA50+AF50+AK50+AP50+AU50+AZ50</f>
        <v>4422.6000000000004</v>
      </c>
      <c r="H50" s="31">
        <f t="shared" ref="H50" si="214">M50+R50+W50+AB50+AG50+AL50+AQ50+AV50+BA50</f>
        <v>232.80000000000018</v>
      </c>
      <c r="I50" s="31">
        <f t="shared" ref="I50" si="215">N50+S50+X50+AC50+AH50+AM50+AR50+AW50+BB50</f>
        <v>0</v>
      </c>
      <c r="J50" s="50">
        <f t="shared" ref="J50" si="216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7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8">SUM(U50:X50)</f>
        <v>4655.4000000000005</v>
      </c>
      <c r="U50" s="33">
        <v>0</v>
      </c>
      <c r="V50" s="33">
        <v>4422.6000000000004</v>
      </c>
      <c r="W50" s="33">
        <f>4655.4+232.8-4655.4</f>
        <v>232.80000000000018</v>
      </c>
      <c r="X50" s="33">
        <v>0</v>
      </c>
      <c r="Y50" s="39">
        <f t="shared" ref="Y50" si="219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20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21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2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3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4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5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6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166</v>
      </c>
      <c r="B51" s="29" t="s">
        <v>314</v>
      </c>
      <c r="C51" s="30" t="s">
        <v>24</v>
      </c>
      <c r="D51" s="30" t="s">
        <v>56</v>
      </c>
      <c r="E51" s="31">
        <f t="shared" ref="E51" si="227">J51+O51+T51+Y51+AD51+AI51+AN51+AS51+AX51</f>
        <v>6300</v>
      </c>
      <c r="F51" s="31">
        <f t="shared" ref="F51" si="228">K51+P51+U51+Z51+AE51+AJ51+AO51+AT51+AY51</f>
        <v>0</v>
      </c>
      <c r="G51" s="31">
        <f t="shared" ref="G51" si="229">L51+Q51+V51+AA51+AF51+AK51+AP51+AU51+AZ51</f>
        <v>0</v>
      </c>
      <c r="H51" s="31">
        <f t="shared" ref="H51" si="230">M51+R51+W51+AB51+AG51+AL51+AQ51+AV51+BA51</f>
        <v>6300</v>
      </c>
      <c r="I51" s="31">
        <f t="shared" ref="I51" si="231">N51+S51+X51+AC51+AH51+AM51+AR51+AW51+BB51</f>
        <v>0</v>
      </c>
      <c r="J51" s="50">
        <f t="shared" ref="J51" si="232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3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4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5">SUM(Z51:AC51)</f>
        <v>6300</v>
      </c>
      <c r="Z51" s="33">
        <v>0</v>
      </c>
      <c r="AA51" s="33">
        <v>0</v>
      </c>
      <c r="AB51" s="33">
        <v>6300</v>
      </c>
      <c r="AC51" s="33">
        <v>0</v>
      </c>
      <c r="AD51" s="39">
        <f t="shared" ref="AD51" si="236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7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8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9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40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41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2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8" t="s">
        <v>171</v>
      </c>
      <c r="C52" s="30" t="s">
        <v>24</v>
      </c>
      <c r="D52" s="30" t="s">
        <v>94</v>
      </c>
      <c r="E52" s="31">
        <f t="shared" ref="E52:I55" si="243">J52+O52+T52+Y52+AD52+AI52+AN52+AS52+AX52</f>
        <v>5400</v>
      </c>
      <c r="F52" s="31">
        <f t="shared" si="243"/>
        <v>0</v>
      </c>
      <c r="G52" s="31">
        <f t="shared" si="243"/>
        <v>0</v>
      </c>
      <c r="H52" s="31">
        <f t="shared" si="243"/>
        <v>5346</v>
      </c>
      <c r="I52" s="31">
        <f t="shared" si="243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7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78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79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0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1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2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3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4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5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172</v>
      </c>
      <c r="C53" s="30" t="s">
        <v>24</v>
      </c>
      <c r="D53" s="30" t="s">
        <v>94</v>
      </c>
      <c r="E53" s="31">
        <f t="shared" si="243"/>
        <v>1800</v>
      </c>
      <c r="F53" s="31">
        <f t="shared" si="243"/>
        <v>0</v>
      </c>
      <c r="G53" s="31">
        <f t="shared" si="243"/>
        <v>0</v>
      </c>
      <c r="H53" s="31">
        <f t="shared" si="243"/>
        <v>1782</v>
      </c>
      <c r="I53" s="31">
        <f t="shared" si="243"/>
        <v>18</v>
      </c>
      <c r="J53" s="32">
        <f t="shared" ref="J53:J55" si="244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7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8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9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0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1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2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3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4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5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33" x14ac:dyDescent="0.25">
      <c r="A54" s="28" t="s">
        <v>169</v>
      </c>
      <c r="B54" s="9" t="s">
        <v>173</v>
      </c>
      <c r="C54" s="30" t="s">
        <v>24</v>
      </c>
      <c r="D54" s="30" t="s">
        <v>94</v>
      </c>
      <c r="E54" s="31">
        <f t="shared" si="243"/>
        <v>1800</v>
      </c>
      <c r="F54" s="31">
        <f t="shared" si="243"/>
        <v>0</v>
      </c>
      <c r="G54" s="31">
        <f t="shared" si="243"/>
        <v>0</v>
      </c>
      <c r="H54" s="31">
        <f t="shared" si="243"/>
        <v>1782</v>
      </c>
      <c r="I54" s="31">
        <f t="shared" si="243"/>
        <v>18</v>
      </c>
      <c r="J54" s="32">
        <f t="shared" si="244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7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8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9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0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1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2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3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4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5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9" t="s">
        <v>174</v>
      </c>
      <c r="C55" s="30" t="s">
        <v>24</v>
      </c>
      <c r="D55" s="30" t="s">
        <v>94</v>
      </c>
      <c r="E55" s="31">
        <f t="shared" si="243"/>
        <v>3024</v>
      </c>
      <c r="F55" s="31">
        <f t="shared" si="243"/>
        <v>0</v>
      </c>
      <c r="G55" s="31">
        <f t="shared" si="243"/>
        <v>0</v>
      </c>
      <c r="H55" s="31">
        <f t="shared" si="243"/>
        <v>2993.8</v>
      </c>
      <c r="I55" s="31">
        <f t="shared" si="243"/>
        <v>30.2</v>
      </c>
      <c r="J55" s="32">
        <f t="shared" si="244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45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7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8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9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0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1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2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3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4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5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29" t="s">
        <v>140</v>
      </c>
      <c r="C56" s="30" t="s">
        <v>24</v>
      </c>
      <c r="D56" s="30" t="s">
        <v>94</v>
      </c>
      <c r="E56" s="31">
        <f>J56+O56+T56+Y56+AD56+AI56+AN56+AS56+AX56</f>
        <v>460</v>
      </c>
      <c r="F56" s="31">
        <f t="shared" ref="F56" si="246">K56+P56+U56+Z56+AE56+AJ56+AO56+AT56+AY56</f>
        <v>0</v>
      </c>
      <c r="G56" s="31">
        <f t="shared" ref="G56" si="247">L56+Q56+V56+AA56+AF56+AK56+AP56+AU56+AZ56</f>
        <v>0</v>
      </c>
      <c r="H56" s="31">
        <f t="shared" ref="H56" si="248">M56+R56+W56+AB56+AG56+AL56+AQ56+AV56+BA56</f>
        <v>455.4</v>
      </c>
      <c r="I56" s="31">
        <f t="shared" ref="I56" si="249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50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33" x14ac:dyDescent="0.25">
      <c r="A57" s="28" t="s">
        <v>193</v>
      </c>
      <c r="B57" s="29" t="s">
        <v>141</v>
      </c>
      <c r="C57" s="30" t="s">
        <v>24</v>
      </c>
      <c r="D57" s="30" t="s">
        <v>94</v>
      </c>
      <c r="E57" s="31">
        <f t="shared" ref="E57" si="251">J57+O57+T57+Y57+AD57+AI57+AN57+AS57+AX57</f>
        <v>80</v>
      </c>
      <c r="F57" s="31">
        <f t="shared" ref="F57" si="252">K57+P57+U57+Z57+AE57+AJ57+AO57+AT57+AY57</f>
        <v>0</v>
      </c>
      <c r="G57" s="31">
        <f t="shared" ref="G57" si="253">L57+Q57+V57+AA57+AF57+AK57+AP57+AU57+AZ57</f>
        <v>0</v>
      </c>
      <c r="H57" s="31">
        <f t="shared" ref="H57" si="254">M57+R57+W57+AB57+AG57+AL57+AQ57+AV57+BA57</f>
        <v>79.2</v>
      </c>
      <c r="I57" s="31">
        <f t="shared" ref="I57" si="255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56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194</v>
      </c>
      <c r="B58" s="43" t="s">
        <v>142</v>
      </c>
      <c r="C58" s="30" t="s">
        <v>24</v>
      </c>
      <c r="D58" s="30" t="s">
        <v>94</v>
      </c>
      <c r="E58" s="31">
        <f t="shared" ref="E58:E60" si="257">J58+O58+T58+Y58+AD58+AI58+AN58+AS58+AX58</f>
        <v>80</v>
      </c>
      <c r="F58" s="31">
        <f t="shared" ref="F58:F60" si="258">K58+P58+U58+Z58+AE58+AJ58+AO58+AT58+AY58</f>
        <v>0</v>
      </c>
      <c r="G58" s="31">
        <f t="shared" ref="G58:G60" si="259">L58+Q58+V58+AA58+AF58+AK58+AP58+AU58+AZ58</f>
        <v>0</v>
      </c>
      <c r="H58" s="31">
        <f t="shared" ref="H58:H60" si="260">M58+R58+W58+AB58+AG58+AL58+AQ58+AV58+BA58</f>
        <v>79.2</v>
      </c>
      <c r="I58" s="31">
        <f t="shared" ref="I58:I60" si="261">N58+S58+X58+AC58+AH58+AM58+AR58+AW58+BB58</f>
        <v>0.8</v>
      </c>
      <c r="J58" s="32">
        <f t="shared" ref="J58:J60" si="262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63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195</v>
      </c>
      <c r="B59" s="43" t="s">
        <v>143</v>
      </c>
      <c r="C59" s="30" t="s">
        <v>24</v>
      </c>
      <c r="D59" s="30" t="s">
        <v>94</v>
      </c>
      <c r="E59" s="31">
        <f t="shared" si="257"/>
        <v>80</v>
      </c>
      <c r="F59" s="31">
        <f t="shared" si="258"/>
        <v>0</v>
      </c>
      <c r="G59" s="31">
        <f t="shared" si="259"/>
        <v>0</v>
      </c>
      <c r="H59" s="31">
        <f t="shared" si="260"/>
        <v>79.2</v>
      </c>
      <c r="I59" s="31">
        <f t="shared" si="261"/>
        <v>0.8</v>
      </c>
      <c r="J59" s="32">
        <f t="shared" si="262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63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33" x14ac:dyDescent="0.25">
      <c r="A60" s="28" t="s">
        <v>277</v>
      </c>
      <c r="B60" s="43" t="s">
        <v>144</v>
      </c>
      <c r="C60" s="30" t="s">
        <v>24</v>
      </c>
      <c r="D60" s="30" t="s">
        <v>94</v>
      </c>
      <c r="E60" s="31">
        <f t="shared" si="257"/>
        <v>80</v>
      </c>
      <c r="F60" s="31">
        <f t="shared" si="258"/>
        <v>0</v>
      </c>
      <c r="G60" s="31">
        <f t="shared" si="259"/>
        <v>0</v>
      </c>
      <c r="H60" s="31">
        <f t="shared" si="260"/>
        <v>79.2</v>
      </c>
      <c r="I60" s="31">
        <f t="shared" si="261"/>
        <v>0.8</v>
      </c>
      <c r="J60" s="32">
        <f t="shared" si="262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63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280</v>
      </c>
      <c r="B61" s="43" t="s">
        <v>206</v>
      </c>
      <c r="C61" s="30" t="s">
        <v>24</v>
      </c>
      <c r="D61" s="30" t="s">
        <v>38</v>
      </c>
      <c r="E61" s="31">
        <f t="shared" ref="E61" si="264">J61+O61+T61+Y61+AD61+AI61+AN61+AS61+AX61</f>
        <v>1875.8</v>
      </c>
      <c r="F61" s="31">
        <f t="shared" ref="F61" si="265">K61+P61+U61+Z61+AE61+AJ61+AO61+AT61+AY61</f>
        <v>0</v>
      </c>
      <c r="G61" s="31">
        <f t="shared" ref="G61" si="266">L61+Q61+V61+AA61+AF61+AK61+AP61+AU61+AZ61</f>
        <v>0</v>
      </c>
      <c r="H61" s="31">
        <f t="shared" ref="H61" si="267">M61+R61+W61+AB61+AG61+AL61+AQ61+AV61+BA61</f>
        <v>1875.8</v>
      </c>
      <c r="I61" s="31">
        <f t="shared" ref="I61" si="268">N61+S61+X61+AC61+AH61+AM61+AR61+AW61+BB61</f>
        <v>0</v>
      </c>
      <c r="J61" s="33">
        <f t="shared" ref="J61:J64" si="269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63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70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71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72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73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74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75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76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77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78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283</v>
      </c>
      <c r="B62" s="43" t="s">
        <v>211</v>
      </c>
      <c r="C62" s="30" t="s">
        <v>24</v>
      </c>
      <c r="D62" s="30" t="s">
        <v>38</v>
      </c>
      <c r="E62" s="31">
        <f t="shared" ref="E62" si="279">J62+O62+T62+Y62+AD62+AI62+AN62+AS62+AX62</f>
        <v>610.9</v>
      </c>
      <c r="F62" s="31">
        <f t="shared" ref="F62" si="280">K62+P62+U62+Z62+AE62+AJ62+AO62+AT62+AY62</f>
        <v>0</v>
      </c>
      <c r="G62" s="31">
        <f t="shared" ref="G62" si="281">L62+Q62+V62+AA62+AF62+AK62+AP62+AU62+AZ62</f>
        <v>0</v>
      </c>
      <c r="H62" s="31">
        <f t="shared" ref="H62" si="282">M62+R62+W62+AB62+AG62+AL62+AQ62+AV62+BA62</f>
        <v>610.9</v>
      </c>
      <c r="I62" s="31">
        <f t="shared" ref="I62" si="283">N62+S62+X62+AC62+AH62+AM62+AR62+AW62+BB62</f>
        <v>0</v>
      </c>
      <c r="J62" s="33">
        <f t="shared" si="269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84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70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71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72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73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74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75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76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77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78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284</v>
      </c>
      <c r="B63" s="43" t="s">
        <v>278</v>
      </c>
      <c r="C63" s="30" t="s">
        <v>24</v>
      </c>
      <c r="D63" s="30" t="s">
        <v>38</v>
      </c>
      <c r="E63" s="31">
        <f t="shared" ref="E63" si="285">J63+O63+T63+Y63+AD63+AI63+AN63+AS63+AX63</f>
        <v>3900</v>
      </c>
      <c r="F63" s="31">
        <f t="shared" ref="F63" si="286">K63+P63+U63+Z63+AE63+AJ63+AO63+AT63+AY63</f>
        <v>0</v>
      </c>
      <c r="G63" s="31">
        <f t="shared" ref="G63" si="287">L63+Q63+V63+AA63+AF63+AK63+AP63+AU63+AZ63</f>
        <v>0</v>
      </c>
      <c r="H63" s="31">
        <f t="shared" ref="H63" si="288">M63+R63+W63+AB63+AG63+AL63+AQ63+AV63+BA63</f>
        <v>3900</v>
      </c>
      <c r="I63" s="31">
        <f t="shared" ref="I63" si="289">N63+S63+X63+AC63+AH63+AM63+AR63+AW63+BB63</f>
        <v>0</v>
      </c>
      <c r="J63" s="33">
        <f t="shared" si="269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90">R63</f>
        <v>0</v>
      </c>
      <c r="P63" s="33"/>
      <c r="Q63" s="33">
        <v>0</v>
      </c>
      <c r="R63" s="41">
        <v>0</v>
      </c>
      <c r="S63" s="33">
        <v>0</v>
      </c>
      <c r="T63" s="39">
        <f t="shared" si="270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71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72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73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74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75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76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77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78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286</v>
      </c>
      <c r="B64" s="43" t="s">
        <v>281</v>
      </c>
      <c r="C64" s="30" t="s">
        <v>24</v>
      </c>
      <c r="D64" s="30" t="s">
        <v>38</v>
      </c>
      <c r="E64" s="31">
        <f t="shared" ref="E64" si="291">J64+O64+T64+Y64+AD64+AI64+AN64+AS64+AX64</f>
        <v>518</v>
      </c>
      <c r="F64" s="31">
        <f t="shared" ref="F64" si="292">K64+P64+U64+Z64+AE64+AJ64+AO64+AT64+AY64</f>
        <v>0</v>
      </c>
      <c r="G64" s="31">
        <f t="shared" ref="G64" si="293">L64+Q64+V64+AA64+AF64+AK64+AP64+AU64+AZ64</f>
        <v>0</v>
      </c>
      <c r="H64" s="31">
        <f t="shared" ref="H64" si="294">M64+R64+W64+AB64+AG64+AL64+AQ64+AV64+BA64</f>
        <v>518</v>
      </c>
      <c r="I64" s="31">
        <f t="shared" ref="I64" si="295">N64+S64+X64+AC64+AH64+AM64+AR64+AW64+BB64</f>
        <v>0</v>
      </c>
      <c r="J64" s="33">
        <f t="shared" si="269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6">R64</f>
        <v>0</v>
      </c>
      <c r="P64" s="33"/>
      <c r="Q64" s="33">
        <v>0</v>
      </c>
      <c r="R64" s="41">
        <v>0</v>
      </c>
      <c r="S64" s="33">
        <v>0</v>
      </c>
      <c r="T64" s="39">
        <f t="shared" si="270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71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72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73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74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75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76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77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78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289</v>
      </c>
      <c r="B65" s="43" t="s">
        <v>285</v>
      </c>
      <c r="C65" s="30" t="s">
        <v>24</v>
      </c>
      <c r="D65" s="30" t="s">
        <v>56</v>
      </c>
      <c r="E65" s="31">
        <f t="shared" ref="E65" si="297">J65+O65+T65+Y65+AD65+AI65+AN65+AS65+AX65</f>
        <v>576.4</v>
      </c>
      <c r="F65" s="31">
        <f t="shared" ref="F65" si="298">K65+P65+U65+Z65+AE65+AJ65+AO65+AT65+AY65</f>
        <v>0</v>
      </c>
      <c r="G65" s="31">
        <f t="shared" ref="G65" si="299">L65+Q65+V65+AA65+AF65+AK65+AP65+AU65+AZ65</f>
        <v>0</v>
      </c>
      <c r="H65" s="31">
        <f t="shared" ref="H65" si="300">M65+R65+W65+AB65+AG65+AL65+AQ65+AV65+BA65</f>
        <v>576.4</v>
      </c>
      <c r="I65" s="31">
        <f t="shared" ref="I65" si="301">N65+S65+X65+AC65+AH65+AM65+AR65+AW65+BB65</f>
        <v>0</v>
      </c>
      <c r="J65" s="33">
        <f t="shared" ref="J65" si="302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03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304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305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306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7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08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09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0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1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2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313</v>
      </c>
      <c r="B66" s="43" t="s">
        <v>287</v>
      </c>
      <c r="C66" s="30" t="s">
        <v>24</v>
      </c>
      <c r="D66" s="30" t="s">
        <v>56</v>
      </c>
      <c r="E66" s="31">
        <f t="shared" ref="E66" si="313">J66+O66+T66+Y66+AD66+AI66+AN66+AS66+AX66</f>
        <v>1566.1</v>
      </c>
      <c r="F66" s="31">
        <f t="shared" ref="F66" si="314">K66+P66+U66+Z66+AE66+AJ66+AO66+AT66+AY66</f>
        <v>0</v>
      </c>
      <c r="G66" s="31">
        <f t="shared" ref="G66" si="315">L66+Q66+V66+AA66+AF66+AK66+AP66+AU66+AZ66</f>
        <v>0</v>
      </c>
      <c r="H66" s="31">
        <f t="shared" ref="H66" si="316">M66+R66+W66+AB66+AG66+AL66+AQ66+AV66+BA66</f>
        <v>1566.1</v>
      </c>
      <c r="I66" s="31">
        <f t="shared" ref="I66" si="317">N66+S66+X66+AC66+AH66+AM66+AR66+AW66+BB66</f>
        <v>0</v>
      </c>
      <c r="J66" s="33">
        <f t="shared" ref="J66" si="318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9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20">SUM(U66:X66)</f>
        <v>0</v>
      </c>
      <c r="U66" s="33">
        <v>0</v>
      </c>
      <c r="V66" s="33">
        <v>0</v>
      </c>
      <c r="W66" s="41">
        <f>1566.1-1566.1</f>
        <v>0</v>
      </c>
      <c r="X66" s="33">
        <v>0</v>
      </c>
      <c r="Y66" s="39">
        <f t="shared" ref="Y66" si="321">SUM(Z66:AC66)</f>
        <v>1566.1</v>
      </c>
      <c r="Z66" s="33">
        <v>0</v>
      </c>
      <c r="AA66" s="33">
        <v>0</v>
      </c>
      <c r="AB66" s="33">
        <v>1566.1</v>
      </c>
      <c r="AC66" s="33">
        <v>0</v>
      </c>
      <c r="AD66" s="39">
        <f t="shared" ref="AD66" si="322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3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4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5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6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7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8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100</v>
      </c>
      <c r="B67" s="92" t="s">
        <v>175</v>
      </c>
      <c r="C67" s="93"/>
      <c r="D67" s="94"/>
      <c r="E67" s="39">
        <f>SUM(E68:E78)</f>
        <v>13222.400000000001</v>
      </c>
      <c r="F67" s="39">
        <f t="shared" ref="F67:J67" si="329">SUM(F68:F78)</f>
        <v>0</v>
      </c>
      <c r="G67" s="39">
        <f t="shared" si="329"/>
        <v>0</v>
      </c>
      <c r="H67" s="39">
        <f t="shared" si="329"/>
        <v>13222.400000000001</v>
      </c>
      <c r="I67" s="39">
        <f t="shared" si="329"/>
        <v>0</v>
      </c>
      <c r="J67" s="39">
        <f t="shared" si="329"/>
        <v>4245.1000000000004</v>
      </c>
      <c r="K67" s="39">
        <f t="shared" ref="K67" si="330">SUM(K68:K78)</f>
        <v>0</v>
      </c>
      <c r="L67" s="39">
        <f t="shared" ref="L67" si="331">SUM(L68:L78)</f>
        <v>0</v>
      </c>
      <c r="M67" s="39">
        <f t="shared" ref="M67" si="332">SUM(M68:M78)</f>
        <v>4245.1000000000004</v>
      </c>
      <c r="N67" s="39">
        <f t="shared" ref="N67:O67" si="333">SUM(N68:N78)</f>
        <v>0</v>
      </c>
      <c r="O67" s="39">
        <f t="shared" si="333"/>
        <v>7630.1</v>
      </c>
      <c r="P67" s="39">
        <f t="shared" ref="P67" si="334">SUM(P68:P78)</f>
        <v>0</v>
      </c>
      <c r="Q67" s="39">
        <f t="shared" ref="Q67" si="335">SUM(Q68:Q78)</f>
        <v>0</v>
      </c>
      <c r="R67" s="39">
        <f>SUM(R68:R78)</f>
        <v>7630.1</v>
      </c>
      <c r="S67" s="39">
        <f t="shared" ref="S67:T67" si="336">SUM(S68:S78)</f>
        <v>0</v>
      </c>
      <c r="T67" s="39">
        <f t="shared" si="336"/>
        <v>1347.2</v>
      </c>
      <c r="U67" s="39">
        <f t="shared" ref="U67" si="337">SUM(U68:U78)</f>
        <v>0</v>
      </c>
      <c r="V67" s="39">
        <f t="shared" ref="V67" si="338">SUM(V68:V78)</f>
        <v>0</v>
      </c>
      <c r="W67" s="39">
        <f t="shared" ref="W67" si="339">SUM(W68:W78)</f>
        <v>1347.2</v>
      </c>
      <c r="X67" s="39">
        <f t="shared" ref="X67:Y67" si="340">SUM(X68:X78)</f>
        <v>0</v>
      </c>
      <c r="Y67" s="39">
        <f t="shared" si="340"/>
        <v>0</v>
      </c>
      <c r="Z67" s="39">
        <f t="shared" ref="Z67" si="341">SUM(Z68:Z78)</f>
        <v>0</v>
      </c>
      <c r="AA67" s="39">
        <f t="shared" ref="AA67" si="342">SUM(AA68:AA78)</f>
        <v>0</v>
      </c>
      <c r="AB67" s="39">
        <f t="shared" ref="AB67" si="343">SUM(AB68:AB78)</f>
        <v>0</v>
      </c>
      <c r="AC67" s="39">
        <f t="shared" ref="AC67:AD67" si="344">SUM(AC68:AC78)</f>
        <v>0</v>
      </c>
      <c r="AD67" s="39">
        <f t="shared" si="344"/>
        <v>0</v>
      </c>
      <c r="AE67" s="39">
        <f t="shared" ref="AE67" si="345">SUM(AE68:AE78)</f>
        <v>0</v>
      </c>
      <c r="AF67" s="39">
        <f t="shared" ref="AF67" si="346">SUM(AF68:AF78)</f>
        <v>0</v>
      </c>
      <c r="AG67" s="39">
        <f t="shared" ref="AG67" si="347">SUM(AG68:AG78)</f>
        <v>0</v>
      </c>
      <c r="AH67" s="39">
        <f t="shared" ref="AH67:AI67" si="348">SUM(AH68:AH78)</f>
        <v>0</v>
      </c>
      <c r="AI67" s="39">
        <f t="shared" si="348"/>
        <v>0</v>
      </c>
      <c r="AJ67" s="39">
        <f t="shared" ref="AJ67" si="349">SUM(AJ68:AJ78)</f>
        <v>0</v>
      </c>
      <c r="AK67" s="39">
        <f t="shared" ref="AK67" si="350">SUM(AK68:AK78)</f>
        <v>0</v>
      </c>
      <c r="AL67" s="39">
        <f t="shared" ref="AL67" si="351">SUM(AL68:AL78)</f>
        <v>0</v>
      </c>
      <c r="AM67" s="39">
        <f t="shared" ref="AM67:AN67" si="352">SUM(AM68:AM78)</f>
        <v>0</v>
      </c>
      <c r="AN67" s="39">
        <f t="shared" si="352"/>
        <v>0</v>
      </c>
      <c r="AO67" s="39">
        <f t="shared" ref="AO67" si="353">SUM(AO68:AO78)</f>
        <v>0</v>
      </c>
      <c r="AP67" s="39">
        <f t="shared" ref="AP67" si="354">SUM(AP68:AP78)</f>
        <v>0</v>
      </c>
      <c r="AQ67" s="39">
        <f t="shared" ref="AQ67" si="355">SUM(AQ68:AQ78)</f>
        <v>0</v>
      </c>
      <c r="AR67" s="39">
        <f t="shared" ref="AR67:AS67" si="356">SUM(AR68:AR78)</f>
        <v>0</v>
      </c>
      <c r="AS67" s="39">
        <f t="shared" si="356"/>
        <v>0</v>
      </c>
      <c r="AT67" s="39">
        <f t="shared" ref="AT67" si="357">SUM(AT68:AT78)</f>
        <v>0</v>
      </c>
      <c r="AU67" s="39">
        <f t="shared" ref="AU67" si="358">SUM(AU68:AU78)</f>
        <v>0</v>
      </c>
      <c r="AV67" s="39">
        <f t="shared" ref="AV67" si="359">SUM(AV68:AV78)</f>
        <v>0</v>
      </c>
      <c r="AW67" s="39">
        <f t="shared" ref="AW67:AX67" si="360">SUM(AW68:AW78)</f>
        <v>0</v>
      </c>
      <c r="AX67" s="39">
        <f t="shared" si="360"/>
        <v>0</v>
      </c>
      <c r="AY67" s="39">
        <f t="shared" ref="AY67" si="361">SUM(AY68:AY78)</f>
        <v>0</v>
      </c>
      <c r="AZ67" s="39">
        <f t="shared" ref="AZ67" si="362">SUM(AZ68:AZ78)</f>
        <v>0</v>
      </c>
      <c r="BA67" s="39">
        <f t="shared" ref="BA67" si="363">SUM(BA68:BA78)</f>
        <v>0</v>
      </c>
      <c r="BB67" s="39">
        <f t="shared" ref="BB67:BC67" si="364">SUM(BB68:BB78)</f>
        <v>0</v>
      </c>
      <c r="BC67" s="39">
        <f t="shared" si="364"/>
        <v>0</v>
      </c>
      <c r="BD67" s="39">
        <f t="shared" ref="BD67" si="365">SUM(BD68:BD78)</f>
        <v>0</v>
      </c>
      <c r="BE67" s="39">
        <f t="shared" ref="BE67" si="366">SUM(BE68:BE78)</f>
        <v>0</v>
      </c>
      <c r="BF67" s="39">
        <f t="shared" ref="BF67" si="367">SUM(BF68:BF78)</f>
        <v>0</v>
      </c>
      <c r="BG67" s="39">
        <f t="shared" ref="BG67:BH67" si="368">SUM(BG68:BG78)</f>
        <v>0</v>
      </c>
      <c r="BH67" s="39">
        <f t="shared" si="368"/>
        <v>0</v>
      </c>
      <c r="BI67" s="39">
        <f t="shared" ref="BI67" si="369">SUM(BI68:BI78)</f>
        <v>0</v>
      </c>
      <c r="BJ67" s="39">
        <f t="shared" ref="BJ67" si="370">SUM(BJ68:BJ78)</f>
        <v>0</v>
      </c>
      <c r="BK67" s="39">
        <f t="shared" ref="BK67" si="371">SUM(BK68:BK78)</f>
        <v>0</v>
      </c>
      <c r="BL67" s="39">
        <f t="shared" ref="BL67" si="372">SUM(BL68:BL78)</f>
        <v>0</v>
      </c>
    </row>
    <row r="68" spans="1:64" ht="33" x14ac:dyDescent="0.25">
      <c r="A68" s="28" t="s">
        <v>176</v>
      </c>
      <c r="B68" s="29" t="s">
        <v>231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73">K68+P68+U68+Z68+AE68+AJ68+AO68+AT68+AY68</f>
        <v>0</v>
      </c>
      <c r="G68" s="31">
        <f t="shared" ref="G68" si="374">L68+Q68+V68+AA68+AF68+AK68+AP68+AU68+AZ68</f>
        <v>0</v>
      </c>
      <c r="H68" s="31">
        <f t="shared" ref="H68" si="375">M68+R68+W68+AB68+AG68+AL68+AQ68+AV68+BA68</f>
        <v>1378.2</v>
      </c>
      <c r="I68" s="31">
        <f t="shared" ref="I68" si="376">N68+S68+X68+AC68+AH68+AM68+AR68+AW68+BB68</f>
        <v>0</v>
      </c>
      <c r="J68" s="33">
        <f t="shared" ref="J68:J76" si="377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177</v>
      </c>
      <c r="B69" s="29" t="s">
        <v>78</v>
      </c>
      <c r="C69" s="30" t="s">
        <v>24</v>
      </c>
      <c r="D69" s="30" t="s">
        <v>38</v>
      </c>
      <c r="E69" s="31">
        <f t="shared" ref="E69" si="378">J69+O69+T69+Y69+AD69+AI69+AN69+AS69+AX69</f>
        <v>3420.5</v>
      </c>
      <c r="F69" s="31">
        <f t="shared" ref="F69" si="379">K69+P69+U69+Z69+AE69+AJ69+AO69+AT69+AY69</f>
        <v>0</v>
      </c>
      <c r="G69" s="31">
        <f t="shared" ref="G69" si="380">L69+Q69+V69+AA69+AF69+AK69+AP69+AU69+AZ69</f>
        <v>0</v>
      </c>
      <c r="H69" s="31">
        <f t="shared" ref="H69" si="381">M69+R69+W69+AB69+AG69+AL69+AQ69+AV69+BA69</f>
        <v>3420.5</v>
      </c>
      <c r="I69" s="31">
        <f t="shared" ref="I69" si="382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178</v>
      </c>
      <c r="B70" s="29" t="s">
        <v>145</v>
      </c>
      <c r="C70" s="30" t="s">
        <v>24</v>
      </c>
      <c r="D70" s="30" t="s">
        <v>38</v>
      </c>
      <c r="E70" s="31">
        <f t="shared" ref="E70" si="383">J70+O70+T70+Y70+AD70+AI70+AN70+AS70+AX70</f>
        <v>723.5</v>
      </c>
      <c r="F70" s="31">
        <f t="shared" ref="F70" si="384">K70+P70+U70+Z70+AE70+AJ70+AO70+AT70+AY70</f>
        <v>0</v>
      </c>
      <c r="G70" s="31">
        <f t="shared" ref="G70" si="385">L70+Q70+V70+AA70+AF70+AK70+AP70+AU70+AZ70</f>
        <v>0</v>
      </c>
      <c r="H70" s="31">
        <f t="shared" ref="H70" si="386">M70+R70+W70+AB70+AG70+AL70+AQ70+AV70+BA70</f>
        <v>723.5</v>
      </c>
      <c r="I70" s="31">
        <f t="shared" ref="I70" si="387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88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89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90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91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92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93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94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95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96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97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179</v>
      </c>
      <c r="B71" s="29" t="s">
        <v>146</v>
      </c>
      <c r="C71" s="30" t="s">
        <v>24</v>
      </c>
      <c r="D71" s="30" t="s">
        <v>38</v>
      </c>
      <c r="E71" s="31">
        <f t="shared" ref="E71" si="398">J71+O71+T71+Y71+AD71+AI71+AN71+AS71+AX71</f>
        <v>796.7</v>
      </c>
      <c r="F71" s="31">
        <f t="shared" ref="F71" si="399">K71+P71+U71+Z71+AE71+AJ71+AO71+AT71+AY71</f>
        <v>0</v>
      </c>
      <c r="G71" s="31">
        <f t="shared" ref="G71" si="400">L71+Q71+V71+AA71+AF71+AK71+AP71+AU71+AZ71</f>
        <v>0</v>
      </c>
      <c r="H71" s="31">
        <f t="shared" ref="H71" si="401">M71+R71+W71+AB71+AG71+AL71+AQ71+AV71+BA71</f>
        <v>796.7</v>
      </c>
      <c r="I71" s="31">
        <f t="shared" ref="I71" si="402">N71+S71+X71+AC71+AH71+AM71+AR71+AW71+BB71</f>
        <v>0</v>
      </c>
      <c r="J71" s="32">
        <f t="shared" ref="J71" si="403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404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89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90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91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92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93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94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95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96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97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180</v>
      </c>
      <c r="B72" s="29" t="s">
        <v>267</v>
      </c>
      <c r="C72" s="30" t="s">
        <v>24</v>
      </c>
      <c r="D72" s="30" t="s">
        <v>38</v>
      </c>
      <c r="E72" s="31">
        <f t="shared" ref="E72" si="405">J72+O72+T72+Y72+AD72+AI72+AN72+AS72+AX72</f>
        <v>2335.8000000000002</v>
      </c>
      <c r="F72" s="31">
        <f t="shared" ref="F72" si="406">K72+P72+U72+Z72+AE72+AJ72+AO72+AT72+AY72</f>
        <v>0</v>
      </c>
      <c r="G72" s="31">
        <f t="shared" ref="G72" si="407">L72+Q72+V72+AA72+AF72+AK72+AP72+AU72+AZ72</f>
        <v>0</v>
      </c>
      <c r="H72" s="31">
        <f t="shared" ref="H72" si="408">M72+R72+W72+AB72+AG72+AL72+AQ72+AV72+BA72</f>
        <v>2335.8000000000002</v>
      </c>
      <c r="I72" s="31">
        <f t="shared" ref="I72" si="409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410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89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90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91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92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93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94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95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96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97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181</v>
      </c>
      <c r="B73" s="29" t="s">
        <v>68</v>
      </c>
      <c r="C73" s="30" t="s">
        <v>24</v>
      </c>
      <c r="D73" s="30" t="s">
        <v>38</v>
      </c>
      <c r="E73" s="31">
        <f t="shared" ref="E73" si="411">J73+O73+T73+Y73+AD73+AI73+AN73+AS73+AX73</f>
        <v>1686.1</v>
      </c>
      <c r="F73" s="31">
        <f t="shared" ref="F73" si="412">K73+P73+U73+Z73+AE73+AJ73+AO73+AT73+AY73</f>
        <v>0</v>
      </c>
      <c r="G73" s="31">
        <f t="shared" ref="G73" si="413">L73+Q73+V73+AA73+AF73+AK73+AP73+AU73+AZ73</f>
        <v>0</v>
      </c>
      <c r="H73" s="31">
        <f t="shared" ref="H73" si="414">M73+R73+W73+AB73+AG73+AL73+AQ73+AV73+BA73</f>
        <v>1686.1</v>
      </c>
      <c r="I73" s="31">
        <f t="shared" ref="I73" si="415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182</v>
      </c>
      <c r="B74" s="29" t="s">
        <v>76</v>
      </c>
      <c r="C74" s="30" t="s">
        <v>24</v>
      </c>
      <c r="D74" s="30" t="s">
        <v>38</v>
      </c>
      <c r="E74" s="31">
        <f t="shared" ref="E74" si="416">J74+O74+T74+Y74+AD74+AI74+AN74+AS74+AX74</f>
        <v>1628.5</v>
      </c>
      <c r="F74" s="31">
        <f t="shared" ref="F74" si="417">K74+P74+U74+Z74+AE74+AJ74+AO74+AT74+AY74</f>
        <v>0</v>
      </c>
      <c r="G74" s="31">
        <f t="shared" ref="G74" si="418">L74+Q74+V74+AA74+AF74+AK74+AP74+AU74+AZ74</f>
        <v>0</v>
      </c>
      <c r="H74" s="31">
        <f t="shared" ref="H74" si="419">M74+R74+W74+AB74+AG74+AL74+AQ74+AV74+BA74</f>
        <v>1628.5</v>
      </c>
      <c r="I74" s="31">
        <f t="shared" ref="I74" si="420">N74+S74+X74+AC74+AH74+AM74+AR74+AW74+BB74</f>
        <v>0</v>
      </c>
      <c r="J74" s="32">
        <f t="shared" ref="J74" si="421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22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89"/>
        <v>331</v>
      </c>
      <c r="U74" s="33">
        <v>0</v>
      </c>
      <c r="V74" s="33">
        <v>0</v>
      </c>
      <c r="W74" s="33">
        <v>331</v>
      </c>
      <c r="X74" s="33">
        <v>0</v>
      </c>
      <c r="Y74" s="39">
        <f t="shared" si="390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91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92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93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94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95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96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97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183</v>
      </c>
      <c r="B75" s="29" t="s">
        <v>259</v>
      </c>
      <c r="C75" s="30" t="s">
        <v>24</v>
      </c>
      <c r="D75" s="30" t="s">
        <v>38</v>
      </c>
      <c r="E75" s="31">
        <f t="shared" ref="E75" si="423">J75+O75+T75+Y75+AD75+AI75+AN75+AS75+AX75</f>
        <v>246</v>
      </c>
      <c r="F75" s="31">
        <f t="shared" ref="F75" si="424">K75+P75+U75+Z75+AE75+AJ75+AO75+AT75+AY75</f>
        <v>0</v>
      </c>
      <c r="G75" s="31">
        <f t="shared" ref="G75" si="425">L75+Q75+V75+AA75+AF75+AK75+AP75+AU75+AZ75</f>
        <v>0</v>
      </c>
      <c r="H75" s="31">
        <f t="shared" ref="H75" si="426">M75+R75+W75+AB75+AG75+AL75+AQ75+AV75+BA75</f>
        <v>246</v>
      </c>
      <c r="I75" s="31">
        <f t="shared" ref="I75" si="427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28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89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90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91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92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93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94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95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96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97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184</v>
      </c>
      <c r="B76" s="29" t="s">
        <v>260</v>
      </c>
      <c r="C76" s="30" t="s">
        <v>24</v>
      </c>
      <c r="D76" s="30" t="s">
        <v>38</v>
      </c>
      <c r="E76" s="31">
        <f t="shared" ref="E76" si="429">J76+O76+T76+Y76+AD76+AI76+AN76+AS76+AX76</f>
        <v>698.1</v>
      </c>
      <c r="F76" s="31">
        <f t="shared" ref="F76" si="430">K76+P76+U76+Z76+AE76+AJ76+AO76+AT76+AY76</f>
        <v>0</v>
      </c>
      <c r="G76" s="31">
        <f t="shared" ref="G76" si="431">L76+Q76+V76+AA76+AF76+AK76+AP76+AU76+AZ76</f>
        <v>0</v>
      </c>
      <c r="H76" s="31">
        <f t="shared" ref="H76" si="432">M76+R76+W76+AB76+AG76+AL76+AQ76+AV76+BA76</f>
        <v>698.1</v>
      </c>
      <c r="I76" s="31">
        <f t="shared" ref="I76" si="433">N76+S76+X76+AC76+AH76+AM76+AR76+AW76+BB76</f>
        <v>0</v>
      </c>
      <c r="J76" s="32">
        <f t="shared" si="377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34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35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36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37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38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39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40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41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42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43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185</v>
      </c>
      <c r="B77" s="29" t="s">
        <v>147</v>
      </c>
      <c r="C77" s="30" t="s">
        <v>24</v>
      </c>
      <c r="D77" s="30" t="s">
        <v>38</v>
      </c>
      <c r="E77" s="31">
        <f t="shared" ref="E77" si="444">J77+O77+T77+Y77+AD77+AI77+AN77+AS77+AX77</f>
        <v>163</v>
      </c>
      <c r="F77" s="31">
        <f t="shared" ref="F77" si="445">K77+P77+U77+Z77+AE77+AJ77+AO77+AT77+AY77</f>
        <v>0</v>
      </c>
      <c r="G77" s="31">
        <f t="shared" ref="G77" si="446">L77+Q77+V77+AA77+AF77+AK77+AP77+AU77+AZ77</f>
        <v>0</v>
      </c>
      <c r="H77" s="31">
        <f t="shared" ref="H77" si="447">M77+R77+W77+AB77+AG77+AL77+AQ77+AV77+BA77</f>
        <v>163</v>
      </c>
      <c r="I77" s="31">
        <f t="shared" ref="I77" si="448">N77+S77+X77+AC77+AH77+AM77+AR77+AW77+BB77</f>
        <v>0</v>
      </c>
      <c r="J77" s="32">
        <f t="shared" ref="J77" si="449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50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35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36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37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38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39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40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41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42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43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218</v>
      </c>
      <c r="B78" s="29" t="s">
        <v>85</v>
      </c>
      <c r="C78" s="30" t="s">
        <v>24</v>
      </c>
      <c r="D78" s="30" t="s">
        <v>38</v>
      </c>
      <c r="E78" s="31">
        <f t="shared" ref="E78" si="451">J78+O78+T78+Y78+AD78+AI78+AN78+AS78+AX78</f>
        <v>146</v>
      </c>
      <c r="F78" s="31">
        <f t="shared" ref="F78" si="452">K78+P78+U78+Z78+AE78+AJ78+AO78+AT78+AY78</f>
        <v>0</v>
      </c>
      <c r="G78" s="31">
        <f t="shared" ref="G78" si="453">L78+Q78+V78+AA78+AF78+AK78+AP78+AU78+AZ78</f>
        <v>0</v>
      </c>
      <c r="H78" s="31">
        <f t="shared" ref="H78" si="454">M78+R78+W78+AB78+AG78+AL78+AQ78+AV78+BA78</f>
        <v>146</v>
      </c>
      <c r="I78" s="31">
        <f t="shared" ref="I78" si="455">N78+S78+X78+AC78+AH78+AM78+AR78+AW78+BB78</f>
        <v>0</v>
      </c>
      <c r="J78" s="50">
        <f t="shared" ref="J78" si="456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57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58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59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60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61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62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63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64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65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66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308</v>
      </c>
      <c r="B79" s="92" t="s">
        <v>307</v>
      </c>
      <c r="C79" s="93"/>
      <c r="D79" s="94"/>
      <c r="E79" s="39">
        <f>SUM(E80)</f>
        <v>773.2</v>
      </c>
      <c r="F79" s="39">
        <f t="shared" ref="F79:BL79" si="467">SUM(F80)</f>
        <v>0</v>
      </c>
      <c r="G79" s="39">
        <f t="shared" si="467"/>
        <v>589</v>
      </c>
      <c r="H79" s="39">
        <f t="shared" si="467"/>
        <v>184.2</v>
      </c>
      <c r="I79" s="39">
        <f t="shared" si="467"/>
        <v>0</v>
      </c>
      <c r="J79" s="39">
        <f t="shared" si="467"/>
        <v>0</v>
      </c>
      <c r="K79" s="39">
        <f t="shared" si="467"/>
        <v>0</v>
      </c>
      <c r="L79" s="39">
        <f t="shared" si="467"/>
        <v>0</v>
      </c>
      <c r="M79" s="39">
        <f t="shared" si="467"/>
        <v>0</v>
      </c>
      <c r="N79" s="39">
        <f t="shared" si="467"/>
        <v>0</v>
      </c>
      <c r="O79" s="39">
        <f t="shared" si="467"/>
        <v>0</v>
      </c>
      <c r="P79" s="39">
        <f t="shared" si="467"/>
        <v>0</v>
      </c>
      <c r="Q79" s="39">
        <f t="shared" si="467"/>
        <v>0</v>
      </c>
      <c r="R79" s="39">
        <f t="shared" si="467"/>
        <v>0</v>
      </c>
      <c r="S79" s="39">
        <f t="shared" si="467"/>
        <v>0</v>
      </c>
      <c r="T79" s="39">
        <f t="shared" si="467"/>
        <v>773.2</v>
      </c>
      <c r="U79" s="39">
        <f t="shared" si="467"/>
        <v>0</v>
      </c>
      <c r="V79" s="39">
        <f t="shared" si="467"/>
        <v>589</v>
      </c>
      <c r="W79" s="39">
        <f t="shared" si="467"/>
        <v>184.2</v>
      </c>
      <c r="X79" s="39">
        <f t="shared" si="467"/>
        <v>0</v>
      </c>
      <c r="Y79" s="39">
        <f t="shared" si="467"/>
        <v>0</v>
      </c>
      <c r="Z79" s="39">
        <f t="shared" si="467"/>
        <v>0</v>
      </c>
      <c r="AA79" s="39">
        <f t="shared" si="467"/>
        <v>0</v>
      </c>
      <c r="AB79" s="39">
        <f t="shared" si="467"/>
        <v>0</v>
      </c>
      <c r="AC79" s="39">
        <f t="shared" si="467"/>
        <v>0</v>
      </c>
      <c r="AD79" s="39">
        <f t="shared" si="467"/>
        <v>0</v>
      </c>
      <c r="AE79" s="39">
        <f t="shared" si="467"/>
        <v>0</v>
      </c>
      <c r="AF79" s="39">
        <f t="shared" si="467"/>
        <v>0</v>
      </c>
      <c r="AG79" s="39">
        <f t="shared" si="467"/>
        <v>0</v>
      </c>
      <c r="AH79" s="39">
        <f t="shared" si="467"/>
        <v>0</v>
      </c>
      <c r="AI79" s="39">
        <f t="shared" si="467"/>
        <v>0</v>
      </c>
      <c r="AJ79" s="39">
        <f t="shared" si="467"/>
        <v>0</v>
      </c>
      <c r="AK79" s="39">
        <f t="shared" si="467"/>
        <v>0</v>
      </c>
      <c r="AL79" s="39">
        <f t="shared" si="467"/>
        <v>0</v>
      </c>
      <c r="AM79" s="39">
        <f t="shared" si="467"/>
        <v>0</v>
      </c>
      <c r="AN79" s="39">
        <f t="shared" si="467"/>
        <v>0</v>
      </c>
      <c r="AO79" s="39">
        <f t="shared" si="467"/>
        <v>0</v>
      </c>
      <c r="AP79" s="39">
        <f t="shared" si="467"/>
        <v>0</v>
      </c>
      <c r="AQ79" s="39">
        <f t="shared" si="467"/>
        <v>0</v>
      </c>
      <c r="AR79" s="39">
        <f t="shared" si="467"/>
        <v>0</v>
      </c>
      <c r="AS79" s="39">
        <f t="shared" si="467"/>
        <v>0</v>
      </c>
      <c r="AT79" s="39">
        <f t="shared" si="467"/>
        <v>0</v>
      </c>
      <c r="AU79" s="39">
        <f t="shared" si="467"/>
        <v>0</v>
      </c>
      <c r="AV79" s="39">
        <f t="shared" si="467"/>
        <v>0</v>
      </c>
      <c r="AW79" s="39">
        <f t="shared" si="467"/>
        <v>0</v>
      </c>
      <c r="AX79" s="39">
        <f t="shared" si="467"/>
        <v>0</v>
      </c>
      <c r="AY79" s="39">
        <f t="shared" si="467"/>
        <v>0</v>
      </c>
      <c r="AZ79" s="39">
        <f t="shared" si="467"/>
        <v>0</v>
      </c>
      <c r="BA79" s="39">
        <f t="shared" si="467"/>
        <v>0</v>
      </c>
      <c r="BB79" s="39">
        <f t="shared" si="467"/>
        <v>0</v>
      </c>
      <c r="BC79" s="39">
        <f t="shared" si="467"/>
        <v>0</v>
      </c>
      <c r="BD79" s="39">
        <f t="shared" si="467"/>
        <v>0</v>
      </c>
      <c r="BE79" s="39">
        <f t="shared" si="467"/>
        <v>0</v>
      </c>
      <c r="BF79" s="39">
        <f t="shared" si="467"/>
        <v>0</v>
      </c>
      <c r="BG79" s="39">
        <f t="shared" si="467"/>
        <v>0</v>
      </c>
      <c r="BH79" s="39">
        <f t="shared" si="467"/>
        <v>0</v>
      </c>
      <c r="BI79" s="39">
        <f t="shared" si="467"/>
        <v>0</v>
      </c>
      <c r="BJ79" s="39">
        <f t="shared" si="467"/>
        <v>0</v>
      </c>
      <c r="BK79" s="39">
        <f t="shared" si="467"/>
        <v>0</v>
      </c>
      <c r="BL79" s="39">
        <f t="shared" si="467"/>
        <v>0</v>
      </c>
    </row>
    <row r="80" spans="1:64" ht="42" customHeight="1" x14ac:dyDescent="0.25">
      <c r="A80" s="28" t="s">
        <v>309</v>
      </c>
      <c r="B80" s="99" t="s">
        <v>315</v>
      </c>
      <c r="C80" s="100"/>
      <c r="D80" s="101"/>
      <c r="E80" s="31">
        <f>J80+O80+T80+Y80+AD80+AI80+AN80+AS80+AX80</f>
        <v>773.2</v>
      </c>
      <c r="F80" s="31">
        <f t="shared" ref="F80:F81" si="468">K80+P80+U80+Z80+AE80+AJ80+AO80+AT80+AY80</f>
        <v>0</v>
      </c>
      <c r="G80" s="31">
        <f t="shared" ref="G80:G81" si="469">L80+Q80+V80+AA80+AF80+AK80+AP80+AU80+AZ80</f>
        <v>589</v>
      </c>
      <c r="H80" s="31">
        <f t="shared" ref="H80:H81" si="470">M80+R80+W80+AB80+AG80+AL80+AQ80+AV80+BA80</f>
        <v>184.2</v>
      </c>
      <c r="I80" s="31">
        <f t="shared" ref="I80:I81" si="471">N80+S80+X80+AC80+AH80+AM80+AR80+AW80+BB80</f>
        <v>0</v>
      </c>
      <c r="J80" s="33">
        <f t="shared" ref="J80" si="472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 t="shared" ref="T80" si="473">T81+T82</f>
        <v>773.2</v>
      </c>
      <c r="U80" s="33">
        <f t="shared" ref="U80" si="474">U81+U82</f>
        <v>0</v>
      </c>
      <c r="V80" s="33">
        <f t="shared" ref="V80" si="475">V81+V82</f>
        <v>589</v>
      </c>
      <c r="W80" s="33">
        <f t="shared" ref="W80" si="476">W81+W82</f>
        <v>184.2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49.5" x14ac:dyDescent="0.25">
      <c r="A81" s="28" t="s">
        <v>317</v>
      </c>
      <c r="B81" s="29" t="s">
        <v>316</v>
      </c>
      <c r="C81" s="30" t="s">
        <v>24</v>
      </c>
      <c r="D81" s="30" t="s">
        <v>38</v>
      </c>
      <c r="E81" s="31">
        <f t="shared" ref="E81" si="477">J81+O81+T81+Y81+AD81+AI81+AN81+AS81+AX81</f>
        <v>489.7</v>
      </c>
      <c r="F81" s="31">
        <f t="shared" si="468"/>
        <v>0</v>
      </c>
      <c r="G81" s="31">
        <f t="shared" si="469"/>
        <v>373</v>
      </c>
      <c r="H81" s="31">
        <f t="shared" si="470"/>
        <v>116.7</v>
      </c>
      <c r="I81" s="31">
        <f t="shared" si="471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3">
        <f>SUM(U81:X81)</f>
        <v>489.7</v>
      </c>
      <c r="U81" s="33">
        <v>0</v>
      </c>
      <c r="V81" s="33">
        <v>373</v>
      </c>
      <c r="W81" s="33">
        <v>116.7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49.5" x14ac:dyDescent="0.25">
      <c r="A82" s="28" t="s">
        <v>318</v>
      </c>
      <c r="B82" s="29" t="s">
        <v>319</v>
      </c>
      <c r="C82" s="30" t="s">
        <v>24</v>
      </c>
      <c r="D82" s="30" t="s">
        <v>38</v>
      </c>
      <c r="E82" s="31">
        <f t="shared" ref="E82" si="478">J82+O82+T82+Y82+AD82+AI82+AN82+AS82+AX82</f>
        <v>283.5</v>
      </c>
      <c r="F82" s="31">
        <f t="shared" ref="F82" si="479">K82+P82+U82+Z82+AE82+AJ82+AO82+AT82+AY82</f>
        <v>0</v>
      </c>
      <c r="G82" s="31">
        <f t="shared" ref="G82" si="480">L82+Q82+V82+AA82+AF82+AK82+AP82+AU82+AZ82</f>
        <v>216</v>
      </c>
      <c r="H82" s="31">
        <f t="shared" ref="H82" si="481">M82+R82+W82+AB82+AG82+AL82+AQ82+AV82+BA82</f>
        <v>67.5</v>
      </c>
      <c r="I82" s="31">
        <f t="shared" ref="I82" si="482">N82+S82+X82+AC82+AH82+AM82+AR82+AW82+BB82</f>
        <v>0</v>
      </c>
      <c r="J82" s="53">
        <f>M82</f>
        <v>0</v>
      </c>
      <c r="K82" s="33">
        <v>0</v>
      </c>
      <c r="L82" s="33">
        <v>0</v>
      </c>
      <c r="M82" s="53">
        <v>0</v>
      </c>
      <c r="N82" s="33">
        <v>0</v>
      </c>
      <c r="O82" s="53">
        <f>R82</f>
        <v>0</v>
      </c>
      <c r="P82" s="33">
        <v>0</v>
      </c>
      <c r="Q82" s="33">
        <v>0</v>
      </c>
      <c r="R82" s="44">
        <v>0</v>
      </c>
      <c r="S82" s="33">
        <v>0</v>
      </c>
      <c r="T82" s="33">
        <f>SUM(U82:X82)</f>
        <v>283.5</v>
      </c>
      <c r="U82" s="33">
        <v>0</v>
      </c>
      <c r="V82" s="33">
        <v>216</v>
      </c>
      <c r="W82" s="33">
        <v>67.5</v>
      </c>
      <c r="X82" s="33">
        <v>0</v>
      </c>
      <c r="Y82" s="39">
        <f>SUM(Z82:AC82)</f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x14ac:dyDescent="0.25">
      <c r="A83" s="28"/>
      <c r="B83" s="70"/>
      <c r="C83" s="71"/>
      <c r="D83" s="71"/>
      <c r="E83" s="72"/>
      <c r="F83" s="72"/>
      <c r="G83" s="72"/>
      <c r="H83" s="72"/>
      <c r="I83" s="72"/>
      <c r="J83" s="73"/>
      <c r="K83" s="74"/>
      <c r="L83" s="74"/>
      <c r="M83" s="73"/>
      <c r="N83" s="74"/>
      <c r="O83" s="73"/>
      <c r="P83" s="74"/>
      <c r="Q83" s="74"/>
      <c r="R83" s="75"/>
      <c r="S83" s="74"/>
      <c r="T83" s="45"/>
      <c r="U83" s="74"/>
      <c r="V83" s="74"/>
      <c r="W83" s="74"/>
      <c r="X83" s="74"/>
      <c r="Y83" s="45"/>
      <c r="Z83" s="74"/>
      <c r="AA83" s="74"/>
      <c r="AB83" s="74"/>
      <c r="AC83" s="74"/>
      <c r="AD83" s="45"/>
      <c r="AE83" s="74"/>
      <c r="AF83" s="74"/>
      <c r="AG83" s="74"/>
      <c r="AH83" s="74"/>
      <c r="AI83" s="45"/>
      <c r="AJ83" s="74"/>
      <c r="AK83" s="74"/>
      <c r="AL83" s="74"/>
      <c r="AM83" s="74"/>
      <c r="AN83" s="45"/>
      <c r="AO83" s="74"/>
      <c r="AP83" s="74"/>
      <c r="AQ83" s="74"/>
      <c r="AR83" s="74"/>
      <c r="AS83" s="45"/>
      <c r="AT83" s="74"/>
      <c r="AU83" s="74"/>
      <c r="AV83" s="74"/>
      <c r="AW83" s="74"/>
      <c r="AX83" s="45"/>
      <c r="AY83" s="74"/>
      <c r="AZ83" s="74"/>
      <c r="BA83" s="74"/>
      <c r="BB83" s="74"/>
      <c r="BC83" s="45"/>
      <c r="BD83" s="74"/>
      <c r="BE83" s="74"/>
      <c r="BF83" s="74"/>
      <c r="BG83" s="74"/>
      <c r="BH83" s="45"/>
      <c r="BI83" s="74"/>
      <c r="BJ83" s="74"/>
      <c r="BK83" s="74"/>
      <c r="BL83" s="74"/>
    </row>
    <row r="84" spans="1:64" ht="69" customHeight="1" x14ac:dyDescent="0.25">
      <c r="A84" s="28" t="s">
        <v>69</v>
      </c>
      <c r="B84" s="95" t="s">
        <v>92</v>
      </c>
      <c r="C84" s="95"/>
      <c r="D84" s="95"/>
      <c r="E84" s="45">
        <f>SUM(E85:E98)</f>
        <v>52123.4</v>
      </c>
      <c r="F84" s="45">
        <f t="shared" ref="F84:BL84" si="483">SUM(F85:F98)</f>
        <v>0</v>
      </c>
      <c r="G84" s="45">
        <f t="shared" si="483"/>
        <v>0</v>
      </c>
      <c r="H84" s="45">
        <f t="shared" si="483"/>
        <v>52123.4</v>
      </c>
      <c r="I84" s="45">
        <f t="shared" si="483"/>
        <v>0</v>
      </c>
      <c r="J84" s="45">
        <f t="shared" si="483"/>
        <v>2503.2000000000007</v>
      </c>
      <c r="K84" s="45">
        <f t="shared" si="483"/>
        <v>0</v>
      </c>
      <c r="L84" s="45">
        <f t="shared" si="483"/>
        <v>0</v>
      </c>
      <c r="M84" s="45">
        <f t="shared" si="483"/>
        <v>2503.2000000000007</v>
      </c>
      <c r="N84" s="45">
        <f t="shared" si="483"/>
        <v>0</v>
      </c>
      <c r="O84" s="45">
        <f t="shared" si="483"/>
        <v>2804.0999999999995</v>
      </c>
      <c r="P84" s="45">
        <f t="shared" si="483"/>
        <v>0</v>
      </c>
      <c r="Q84" s="45">
        <f t="shared" si="483"/>
        <v>0</v>
      </c>
      <c r="R84" s="45">
        <f t="shared" si="483"/>
        <v>2804.0999999999995</v>
      </c>
      <c r="S84" s="45">
        <f t="shared" si="483"/>
        <v>0</v>
      </c>
      <c r="T84" s="45">
        <f t="shared" si="483"/>
        <v>4326.2</v>
      </c>
      <c r="U84" s="45">
        <f t="shared" si="483"/>
        <v>0</v>
      </c>
      <c r="V84" s="45">
        <f t="shared" si="483"/>
        <v>0</v>
      </c>
      <c r="W84" s="45">
        <f t="shared" si="483"/>
        <v>4326.2</v>
      </c>
      <c r="X84" s="45">
        <f t="shared" si="483"/>
        <v>0</v>
      </c>
      <c r="Y84" s="45">
        <f t="shared" si="483"/>
        <v>4956</v>
      </c>
      <c r="Z84" s="45">
        <f t="shared" si="483"/>
        <v>0</v>
      </c>
      <c r="AA84" s="45">
        <f t="shared" si="483"/>
        <v>0</v>
      </c>
      <c r="AB84" s="45">
        <f t="shared" si="483"/>
        <v>4956</v>
      </c>
      <c r="AC84" s="45">
        <f t="shared" si="483"/>
        <v>0</v>
      </c>
      <c r="AD84" s="45">
        <f t="shared" si="483"/>
        <v>5184.3</v>
      </c>
      <c r="AE84" s="45">
        <f t="shared" si="483"/>
        <v>0</v>
      </c>
      <c r="AF84" s="45">
        <f t="shared" si="483"/>
        <v>0</v>
      </c>
      <c r="AG84" s="45">
        <f t="shared" si="483"/>
        <v>5184.3</v>
      </c>
      <c r="AH84" s="45">
        <f t="shared" si="483"/>
        <v>0</v>
      </c>
      <c r="AI84" s="45">
        <f t="shared" si="483"/>
        <v>5391.6</v>
      </c>
      <c r="AJ84" s="45">
        <f t="shared" si="483"/>
        <v>0</v>
      </c>
      <c r="AK84" s="45">
        <f t="shared" si="483"/>
        <v>0</v>
      </c>
      <c r="AL84" s="45">
        <f t="shared" si="483"/>
        <v>5391.6</v>
      </c>
      <c r="AM84" s="45">
        <f t="shared" si="483"/>
        <v>0</v>
      </c>
      <c r="AN84" s="45">
        <f t="shared" si="483"/>
        <v>5391.6</v>
      </c>
      <c r="AO84" s="45">
        <f t="shared" si="483"/>
        <v>0</v>
      </c>
      <c r="AP84" s="45">
        <f t="shared" si="483"/>
        <v>0</v>
      </c>
      <c r="AQ84" s="45">
        <f t="shared" si="483"/>
        <v>5391.6</v>
      </c>
      <c r="AR84" s="45">
        <f t="shared" si="483"/>
        <v>0</v>
      </c>
      <c r="AS84" s="45">
        <f t="shared" si="483"/>
        <v>5391.6</v>
      </c>
      <c r="AT84" s="45">
        <f t="shared" si="483"/>
        <v>0</v>
      </c>
      <c r="AU84" s="45">
        <f t="shared" si="483"/>
        <v>0</v>
      </c>
      <c r="AV84" s="45">
        <f t="shared" si="483"/>
        <v>5391.6</v>
      </c>
      <c r="AW84" s="45">
        <f t="shared" si="483"/>
        <v>0</v>
      </c>
      <c r="AX84" s="45">
        <f t="shared" si="483"/>
        <v>5391.6</v>
      </c>
      <c r="AY84" s="45">
        <f t="shared" si="483"/>
        <v>0</v>
      </c>
      <c r="AZ84" s="45">
        <f t="shared" si="483"/>
        <v>0</v>
      </c>
      <c r="BA84" s="45">
        <f t="shared" si="483"/>
        <v>5391.6</v>
      </c>
      <c r="BB84" s="45">
        <f t="shared" si="483"/>
        <v>0</v>
      </c>
      <c r="BC84" s="45">
        <f t="shared" si="483"/>
        <v>5391.6</v>
      </c>
      <c r="BD84" s="45">
        <f t="shared" si="483"/>
        <v>0</v>
      </c>
      <c r="BE84" s="45">
        <f t="shared" si="483"/>
        <v>0</v>
      </c>
      <c r="BF84" s="45">
        <f t="shared" si="483"/>
        <v>5391.6</v>
      </c>
      <c r="BG84" s="45">
        <f t="shared" si="483"/>
        <v>0</v>
      </c>
      <c r="BH84" s="45">
        <f t="shared" si="483"/>
        <v>5391.6</v>
      </c>
      <c r="BI84" s="45">
        <f t="shared" si="483"/>
        <v>0</v>
      </c>
      <c r="BJ84" s="45">
        <f t="shared" si="483"/>
        <v>0</v>
      </c>
      <c r="BK84" s="45">
        <f t="shared" si="483"/>
        <v>5391.6</v>
      </c>
      <c r="BL84" s="45">
        <f t="shared" si="483"/>
        <v>0</v>
      </c>
    </row>
    <row r="85" spans="1:64" ht="49.5" x14ac:dyDescent="0.25">
      <c r="A85" s="28" t="s">
        <v>70</v>
      </c>
      <c r="B85" s="29" t="s">
        <v>248</v>
      </c>
      <c r="C85" s="30" t="s">
        <v>24</v>
      </c>
      <c r="D85" s="30" t="s">
        <v>38</v>
      </c>
      <c r="E85" s="31">
        <f>J85+O85+T85+Y85+AD85+AI85+AN85+AS85+AX85+BC85+BH85</f>
        <v>6246.5</v>
      </c>
      <c r="F85" s="31">
        <f t="shared" ref="F85" si="484">K85+P85+U85+Z85+AE85+AJ85+AO85+AT85+AY85</f>
        <v>0</v>
      </c>
      <c r="G85" s="31">
        <f t="shared" ref="G85" si="485">L85+Q85+V85+AA85+AF85+AK85+AP85+AU85+AZ85</f>
        <v>0</v>
      </c>
      <c r="H85" s="31">
        <f>M85+R85+W85+AB85+AG85+AL85+AQ85+AV85+BA85+BF85+BK85</f>
        <v>6246.5</v>
      </c>
      <c r="I85" s="31">
        <f t="shared" ref="I85" si="486">N85+S85+X85+AC85+AH85+AM85+AR85+AW85+BB85</f>
        <v>0</v>
      </c>
      <c r="J85" s="32">
        <f t="shared" ref="J85:J92" si="487">M85</f>
        <v>119.9</v>
      </c>
      <c r="K85" s="40">
        <v>0</v>
      </c>
      <c r="L85" s="40">
        <v>0</v>
      </c>
      <c r="M85" s="32">
        <f>29.1+90.8</f>
        <v>119.9</v>
      </c>
      <c r="N85" s="40">
        <v>0</v>
      </c>
      <c r="O85" s="40">
        <f>SUM(Q85:S85)</f>
        <v>175.9</v>
      </c>
      <c r="P85" s="40">
        <v>0</v>
      </c>
      <c r="Q85" s="40">
        <v>0</v>
      </c>
      <c r="R85" s="41">
        <f>127+48.9</f>
        <v>175.9</v>
      </c>
      <c r="S85" s="40">
        <v>0</v>
      </c>
      <c r="T85" s="40">
        <f>SUM(V85:X85)</f>
        <v>607.6</v>
      </c>
      <c r="U85" s="40">
        <v>0</v>
      </c>
      <c r="V85" s="40">
        <v>0</v>
      </c>
      <c r="W85" s="41">
        <f>132.1+475.5</f>
        <v>607.6</v>
      </c>
      <c r="X85" s="40">
        <v>0</v>
      </c>
      <c r="Y85" s="40">
        <f>SUM(AA85:AC85)</f>
        <v>623.20000000000005</v>
      </c>
      <c r="Z85" s="40">
        <v>0</v>
      </c>
      <c r="AA85" s="40">
        <v>0</v>
      </c>
      <c r="AB85" s="41">
        <v>623.20000000000005</v>
      </c>
      <c r="AC85" s="40">
        <v>0</v>
      </c>
      <c r="AD85" s="40">
        <f>SUM(AF85:AH85)</f>
        <v>651.9</v>
      </c>
      <c r="AE85" s="40">
        <v>0</v>
      </c>
      <c r="AF85" s="40">
        <v>0</v>
      </c>
      <c r="AG85" s="41">
        <v>651.9</v>
      </c>
      <c r="AH85" s="40">
        <v>0</v>
      </c>
      <c r="AI85" s="40">
        <f>SUM(AK85:AM85)</f>
        <v>678</v>
      </c>
      <c r="AJ85" s="40">
        <v>0</v>
      </c>
      <c r="AK85" s="40">
        <v>0</v>
      </c>
      <c r="AL85" s="41">
        <v>678</v>
      </c>
      <c r="AM85" s="40">
        <v>0</v>
      </c>
      <c r="AN85" s="40">
        <f>SUM(AP85:AR85)</f>
        <v>678</v>
      </c>
      <c r="AO85" s="40">
        <v>0</v>
      </c>
      <c r="AP85" s="40">
        <v>0</v>
      </c>
      <c r="AQ85" s="41">
        <v>678</v>
      </c>
      <c r="AR85" s="40">
        <v>0</v>
      </c>
      <c r="AS85" s="40">
        <f>SUM(AU85:AW85)</f>
        <v>678</v>
      </c>
      <c r="AT85" s="40">
        <v>0</v>
      </c>
      <c r="AU85" s="40">
        <v>0</v>
      </c>
      <c r="AV85" s="41">
        <v>678</v>
      </c>
      <c r="AW85" s="40">
        <v>0</v>
      </c>
      <c r="AX85" s="40">
        <f>SUM(AZ85:BB85)</f>
        <v>678</v>
      </c>
      <c r="AY85" s="40">
        <v>0</v>
      </c>
      <c r="AZ85" s="40">
        <v>0</v>
      </c>
      <c r="BA85" s="41">
        <v>678</v>
      </c>
      <c r="BB85" s="40">
        <v>0</v>
      </c>
      <c r="BC85" s="40">
        <f>SUM(BE85:BG85)</f>
        <v>678</v>
      </c>
      <c r="BD85" s="40">
        <v>0</v>
      </c>
      <c r="BE85" s="40">
        <v>0</v>
      </c>
      <c r="BF85" s="41">
        <v>678</v>
      </c>
      <c r="BG85" s="40">
        <v>0</v>
      </c>
      <c r="BH85" s="40">
        <f>SUM(BJ85:BL85)</f>
        <v>678</v>
      </c>
      <c r="BI85" s="40">
        <v>0</v>
      </c>
      <c r="BJ85" s="40">
        <v>0</v>
      </c>
      <c r="BK85" s="41">
        <v>678</v>
      </c>
      <c r="BL85" s="40">
        <v>0</v>
      </c>
    </row>
    <row r="86" spans="1:64" ht="49.5" x14ac:dyDescent="0.25">
      <c r="A86" s="28" t="s">
        <v>71</v>
      </c>
      <c r="B86" s="29" t="s">
        <v>258</v>
      </c>
      <c r="C86" s="30" t="s">
        <v>24</v>
      </c>
      <c r="D86" s="30" t="s">
        <v>38</v>
      </c>
      <c r="E86" s="31">
        <f t="shared" ref="E86:E93" si="488">J86+O86+T86+Y86+AD86+AI86+AN86+AS86+AX86+BC86+BH86</f>
        <v>4020.7000000000003</v>
      </c>
      <c r="F86" s="31">
        <f t="shared" ref="F86:F90" si="489">K86+P86+U86+Z86+AE86+AJ86+AO86+AT86+AY86</f>
        <v>0</v>
      </c>
      <c r="G86" s="31">
        <f t="shared" ref="G86:G90" si="490">L86+Q86+V86+AA86+AF86+AK86+AP86+AU86+AZ86</f>
        <v>0</v>
      </c>
      <c r="H86" s="31">
        <f t="shared" ref="H86:H93" si="491">M86+R86+W86+AB86+AG86+AL86+AQ86+AV86+BA86+BF86+BK86</f>
        <v>4020.7000000000003</v>
      </c>
      <c r="I86" s="31">
        <f t="shared" ref="I86:I90" si="492">N86+S86+X86+AC86+AH86+AM86+AR86+AW86+BB86</f>
        <v>0</v>
      </c>
      <c r="J86" s="32">
        <f t="shared" si="487"/>
        <v>275.7</v>
      </c>
      <c r="K86" s="40">
        <v>0</v>
      </c>
      <c r="L86" s="40">
        <v>0</v>
      </c>
      <c r="M86" s="32">
        <v>275.7</v>
      </c>
      <c r="N86" s="40">
        <v>0</v>
      </c>
      <c r="O86" s="40">
        <f t="shared" ref="O86:O93" si="493">SUM(Q86:S86)</f>
        <v>352.9</v>
      </c>
      <c r="P86" s="40">
        <v>0</v>
      </c>
      <c r="Q86" s="40">
        <v>0</v>
      </c>
      <c r="R86" s="41">
        <v>352.9</v>
      </c>
      <c r="S86" s="40">
        <v>0</v>
      </c>
      <c r="T86" s="40">
        <f t="shared" ref="T86:T93" si="494">SUM(V86:X86)</f>
        <v>339.1</v>
      </c>
      <c r="U86" s="40">
        <v>0</v>
      </c>
      <c r="V86" s="40">
        <v>0</v>
      </c>
      <c r="W86" s="41">
        <v>339.1</v>
      </c>
      <c r="X86" s="40">
        <v>0</v>
      </c>
      <c r="Y86" s="40">
        <f t="shared" ref="Y86:Y93" si="495">SUM(AA86:AC86)</f>
        <v>356.1</v>
      </c>
      <c r="Z86" s="40">
        <v>0</v>
      </c>
      <c r="AA86" s="40">
        <v>0</v>
      </c>
      <c r="AB86" s="41">
        <v>356.1</v>
      </c>
      <c r="AC86" s="40">
        <v>0</v>
      </c>
      <c r="AD86" s="40">
        <f t="shared" ref="AD86:AD93" si="496">SUM(AF86:AH86)</f>
        <v>372.5</v>
      </c>
      <c r="AE86" s="40">
        <v>0</v>
      </c>
      <c r="AF86" s="40">
        <v>0</v>
      </c>
      <c r="AG86" s="41">
        <v>372.5</v>
      </c>
      <c r="AH86" s="40">
        <v>0</v>
      </c>
      <c r="AI86" s="40">
        <f t="shared" ref="AI86:AI93" si="497">SUM(AK86:AM86)</f>
        <v>387.4</v>
      </c>
      <c r="AJ86" s="40">
        <v>0</v>
      </c>
      <c r="AK86" s="40">
        <v>0</v>
      </c>
      <c r="AL86" s="41">
        <v>387.4</v>
      </c>
      <c r="AM86" s="40">
        <v>0</v>
      </c>
      <c r="AN86" s="40">
        <f t="shared" ref="AN86:AN93" si="498">SUM(AP86:AR86)</f>
        <v>387.4</v>
      </c>
      <c r="AO86" s="40">
        <v>0</v>
      </c>
      <c r="AP86" s="40">
        <v>0</v>
      </c>
      <c r="AQ86" s="41">
        <v>387.4</v>
      </c>
      <c r="AR86" s="40">
        <v>0</v>
      </c>
      <c r="AS86" s="40">
        <f t="shared" ref="AS86:AS93" si="499">SUM(AU86:AW86)</f>
        <v>387.4</v>
      </c>
      <c r="AT86" s="40">
        <v>0</v>
      </c>
      <c r="AU86" s="40">
        <v>0</v>
      </c>
      <c r="AV86" s="41">
        <v>387.4</v>
      </c>
      <c r="AW86" s="40">
        <v>0</v>
      </c>
      <c r="AX86" s="40">
        <f t="shared" ref="AX86:AX93" si="500">SUM(AZ86:BB86)</f>
        <v>387.4</v>
      </c>
      <c r="AY86" s="40">
        <v>0</v>
      </c>
      <c r="AZ86" s="40">
        <v>0</v>
      </c>
      <c r="BA86" s="41">
        <v>387.4</v>
      </c>
      <c r="BB86" s="40">
        <v>0</v>
      </c>
      <c r="BC86" s="40">
        <f t="shared" ref="BC86:BC93" si="501">SUM(BE86:BG86)</f>
        <v>387.4</v>
      </c>
      <c r="BD86" s="40">
        <v>0</v>
      </c>
      <c r="BE86" s="40">
        <v>0</v>
      </c>
      <c r="BF86" s="41">
        <v>387.4</v>
      </c>
      <c r="BG86" s="40">
        <v>0</v>
      </c>
      <c r="BH86" s="40">
        <f t="shared" ref="BH86:BH93" si="502">SUM(BJ86:BL86)</f>
        <v>387.4</v>
      </c>
      <c r="BI86" s="40">
        <v>0</v>
      </c>
      <c r="BJ86" s="40">
        <v>0</v>
      </c>
      <c r="BK86" s="41">
        <v>387.4</v>
      </c>
      <c r="BL86" s="40">
        <v>0</v>
      </c>
    </row>
    <row r="87" spans="1:64" ht="49.5" x14ac:dyDescent="0.25">
      <c r="A87" s="28" t="s">
        <v>72</v>
      </c>
      <c r="B87" s="29" t="s">
        <v>261</v>
      </c>
      <c r="C87" s="30" t="s">
        <v>24</v>
      </c>
      <c r="D87" s="30" t="s">
        <v>38</v>
      </c>
      <c r="E87" s="31">
        <f t="shared" ref="E87" si="503">J87+O87+T87+Y87+AD87+AI87+AN87+AS87+AX87+BC87+BH87</f>
        <v>3042.8000000000006</v>
      </c>
      <c r="F87" s="31">
        <f t="shared" ref="F87" si="504">K87+P87+U87+Z87+AE87+AJ87+AO87+AT87+AY87</f>
        <v>0</v>
      </c>
      <c r="G87" s="31">
        <f t="shared" ref="G87" si="505">L87+Q87+V87+AA87+AF87+AK87+AP87+AU87+AZ87</f>
        <v>0</v>
      </c>
      <c r="H87" s="31">
        <f t="shared" ref="H87" si="506">M87+R87+W87+AB87+AG87+AL87+AQ87+AV87+BA87+BF87+BK87</f>
        <v>3042.8000000000006</v>
      </c>
      <c r="I87" s="31"/>
      <c r="J87" s="32">
        <f t="shared" ref="J87" si="507">M87</f>
        <v>0</v>
      </c>
      <c r="K87" s="40">
        <v>0</v>
      </c>
      <c r="L87" s="40">
        <v>0</v>
      </c>
      <c r="M87" s="32">
        <v>0</v>
      </c>
      <c r="N87" s="40"/>
      <c r="O87" s="40">
        <f t="shared" ref="O87" si="508">SUM(Q87:S87)</f>
        <v>215.5</v>
      </c>
      <c r="P87" s="40">
        <v>0</v>
      </c>
      <c r="Q87" s="40">
        <v>0</v>
      </c>
      <c r="R87" s="41">
        <v>215.5</v>
      </c>
      <c r="S87" s="40">
        <v>0</v>
      </c>
      <c r="T87" s="40">
        <f t="shared" ref="T87" si="509">SUM(V87:X87)</f>
        <v>282.60000000000002</v>
      </c>
      <c r="U87" s="40">
        <v>0</v>
      </c>
      <c r="V87" s="40">
        <v>0</v>
      </c>
      <c r="W87" s="41">
        <v>282.60000000000002</v>
      </c>
      <c r="X87" s="40">
        <v>0</v>
      </c>
      <c r="Y87" s="40">
        <f t="shared" ref="Y87" si="510">SUM(AA87:AC87)</f>
        <v>296.8</v>
      </c>
      <c r="Z87" s="40">
        <v>0</v>
      </c>
      <c r="AA87" s="40">
        <v>0</v>
      </c>
      <c r="AB87" s="41">
        <v>296.8</v>
      </c>
      <c r="AC87" s="40">
        <v>0</v>
      </c>
      <c r="AD87" s="40">
        <f t="shared" ref="AD87" si="511">SUM(AF87:AH87)</f>
        <v>310.5</v>
      </c>
      <c r="AE87" s="40">
        <v>0</v>
      </c>
      <c r="AF87" s="40">
        <v>0</v>
      </c>
      <c r="AG87" s="41">
        <v>310.5</v>
      </c>
      <c r="AH87" s="40">
        <v>0</v>
      </c>
      <c r="AI87" s="40">
        <f t="shared" ref="AI87" si="512">SUM(AK87:AM87)</f>
        <v>322.89999999999998</v>
      </c>
      <c r="AJ87" s="40">
        <v>0</v>
      </c>
      <c r="AK87" s="40">
        <v>0</v>
      </c>
      <c r="AL87" s="41">
        <v>322.89999999999998</v>
      </c>
      <c r="AM87" s="40">
        <v>0</v>
      </c>
      <c r="AN87" s="40">
        <f t="shared" ref="AN87" si="513">SUM(AP87:AR87)</f>
        <v>322.89999999999998</v>
      </c>
      <c r="AO87" s="40">
        <v>0</v>
      </c>
      <c r="AP87" s="40">
        <v>0</v>
      </c>
      <c r="AQ87" s="41">
        <v>322.89999999999998</v>
      </c>
      <c r="AR87" s="40">
        <v>0</v>
      </c>
      <c r="AS87" s="40">
        <f t="shared" ref="AS87" si="514">SUM(AU87:AW87)</f>
        <v>322.89999999999998</v>
      </c>
      <c r="AT87" s="40">
        <v>0</v>
      </c>
      <c r="AU87" s="40">
        <v>0</v>
      </c>
      <c r="AV87" s="41">
        <v>322.89999999999998</v>
      </c>
      <c r="AW87" s="40">
        <v>0</v>
      </c>
      <c r="AX87" s="40">
        <f t="shared" ref="AX87" si="515">SUM(AZ87:BB87)</f>
        <v>322.89999999999998</v>
      </c>
      <c r="AY87" s="40">
        <v>0</v>
      </c>
      <c r="AZ87" s="40">
        <v>0</v>
      </c>
      <c r="BA87" s="41">
        <v>322.89999999999998</v>
      </c>
      <c r="BB87" s="40">
        <v>0</v>
      </c>
      <c r="BC87" s="40">
        <f t="shared" ref="BC87" si="516">SUM(BE87:BG87)</f>
        <v>322.89999999999998</v>
      </c>
      <c r="BD87" s="40">
        <v>0</v>
      </c>
      <c r="BE87" s="40">
        <v>0</v>
      </c>
      <c r="BF87" s="41">
        <v>322.89999999999998</v>
      </c>
      <c r="BG87" s="40">
        <v>0</v>
      </c>
      <c r="BH87" s="40">
        <f t="shared" ref="BH87" si="517">SUM(BJ87:BL87)</f>
        <v>322.89999999999998</v>
      </c>
      <c r="BI87" s="40">
        <v>0</v>
      </c>
      <c r="BJ87" s="40">
        <v>0</v>
      </c>
      <c r="BK87" s="41">
        <v>322.89999999999998</v>
      </c>
      <c r="BL87" s="40">
        <v>0</v>
      </c>
    </row>
    <row r="88" spans="1:64" ht="49.5" x14ac:dyDescent="0.25">
      <c r="A88" s="28" t="s">
        <v>73</v>
      </c>
      <c r="B88" s="29" t="s">
        <v>250</v>
      </c>
      <c r="C88" s="30" t="s">
        <v>24</v>
      </c>
      <c r="D88" s="30" t="s">
        <v>38</v>
      </c>
      <c r="E88" s="31">
        <f t="shared" si="488"/>
        <v>5745.3000000000011</v>
      </c>
      <c r="F88" s="31">
        <f t="shared" si="489"/>
        <v>0</v>
      </c>
      <c r="G88" s="31">
        <f t="shared" si="490"/>
        <v>0</v>
      </c>
      <c r="H88" s="31">
        <f t="shared" si="491"/>
        <v>5745.3000000000011</v>
      </c>
      <c r="I88" s="31">
        <f t="shared" si="492"/>
        <v>0</v>
      </c>
      <c r="J88" s="32">
        <f t="shared" si="487"/>
        <v>698.3</v>
      </c>
      <c r="K88" s="40">
        <v>0</v>
      </c>
      <c r="L88" s="40">
        <v>0</v>
      </c>
      <c r="M88" s="32">
        <v>698.3</v>
      </c>
      <c r="N88" s="40">
        <v>0</v>
      </c>
      <c r="O88" s="40">
        <f t="shared" si="493"/>
        <v>458.2</v>
      </c>
      <c r="P88" s="40">
        <v>0</v>
      </c>
      <c r="Q88" s="40">
        <v>0</v>
      </c>
      <c r="R88" s="41">
        <v>458.2</v>
      </c>
      <c r="S88" s="40">
        <v>0</v>
      </c>
      <c r="T88" s="40">
        <f t="shared" si="494"/>
        <v>391.5</v>
      </c>
      <c r="U88" s="40">
        <v>0</v>
      </c>
      <c r="V88" s="40">
        <v>0</v>
      </c>
      <c r="W88" s="41">
        <v>391.5</v>
      </c>
      <c r="X88" s="40">
        <v>0</v>
      </c>
      <c r="Y88" s="40">
        <f t="shared" si="495"/>
        <v>489.6</v>
      </c>
      <c r="Z88" s="40">
        <v>0</v>
      </c>
      <c r="AA88" s="40">
        <v>0</v>
      </c>
      <c r="AB88" s="41">
        <v>489.6</v>
      </c>
      <c r="AC88" s="40">
        <v>0</v>
      </c>
      <c r="AD88" s="40">
        <f t="shared" si="496"/>
        <v>512.1</v>
      </c>
      <c r="AE88" s="40">
        <v>0</v>
      </c>
      <c r="AF88" s="40">
        <v>0</v>
      </c>
      <c r="AG88" s="41">
        <v>512.1</v>
      </c>
      <c r="AH88" s="40">
        <v>0</v>
      </c>
      <c r="AI88" s="40">
        <f t="shared" si="497"/>
        <v>532.6</v>
      </c>
      <c r="AJ88" s="40">
        <v>0</v>
      </c>
      <c r="AK88" s="40">
        <v>0</v>
      </c>
      <c r="AL88" s="41">
        <v>532.6</v>
      </c>
      <c r="AM88" s="40">
        <v>0</v>
      </c>
      <c r="AN88" s="40">
        <f t="shared" si="498"/>
        <v>532.6</v>
      </c>
      <c r="AO88" s="40">
        <v>0</v>
      </c>
      <c r="AP88" s="40">
        <v>0</v>
      </c>
      <c r="AQ88" s="41">
        <v>532.6</v>
      </c>
      <c r="AR88" s="40">
        <v>0</v>
      </c>
      <c r="AS88" s="40">
        <f t="shared" si="499"/>
        <v>532.6</v>
      </c>
      <c r="AT88" s="40">
        <v>0</v>
      </c>
      <c r="AU88" s="40">
        <v>0</v>
      </c>
      <c r="AV88" s="41">
        <v>532.6</v>
      </c>
      <c r="AW88" s="40">
        <v>0</v>
      </c>
      <c r="AX88" s="40">
        <f t="shared" si="500"/>
        <v>532.6</v>
      </c>
      <c r="AY88" s="40">
        <v>0</v>
      </c>
      <c r="AZ88" s="40">
        <v>0</v>
      </c>
      <c r="BA88" s="41">
        <v>532.6</v>
      </c>
      <c r="BB88" s="40">
        <v>0</v>
      </c>
      <c r="BC88" s="40">
        <f t="shared" si="501"/>
        <v>532.6</v>
      </c>
      <c r="BD88" s="40">
        <v>0</v>
      </c>
      <c r="BE88" s="40">
        <v>0</v>
      </c>
      <c r="BF88" s="41">
        <v>532.6</v>
      </c>
      <c r="BG88" s="40">
        <v>0</v>
      </c>
      <c r="BH88" s="40">
        <f t="shared" si="502"/>
        <v>532.6</v>
      </c>
      <c r="BI88" s="40">
        <v>0</v>
      </c>
      <c r="BJ88" s="40">
        <v>0</v>
      </c>
      <c r="BK88" s="41">
        <v>532.6</v>
      </c>
      <c r="BL88" s="40">
        <v>0</v>
      </c>
    </row>
    <row r="89" spans="1:64" ht="49.5" x14ac:dyDescent="0.25">
      <c r="A89" s="28" t="s">
        <v>74</v>
      </c>
      <c r="B89" s="29" t="s">
        <v>251</v>
      </c>
      <c r="C89" s="30" t="s">
        <v>24</v>
      </c>
      <c r="D89" s="30" t="s">
        <v>38</v>
      </c>
      <c r="E89" s="31">
        <f t="shared" si="488"/>
        <v>7399.0999999999985</v>
      </c>
      <c r="F89" s="31">
        <f t="shared" si="489"/>
        <v>0</v>
      </c>
      <c r="G89" s="31">
        <f t="shared" si="490"/>
        <v>0</v>
      </c>
      <c r="H89" s="31">
        <f t="shared" si="491"/>
        <v>7399.0999999999985</v>
      </c>
      <c r="I89" s="31">
        <f t="shared" si="492"/>
        <v>0</v>
      </c>
      <c r="J89" s="32">
        <f t="shared" si="487"/>
        <v>1010.7</v>
      </c>
      <c r="K89" s="40">
        <v>0</v>
      </c>
      <c r="L89" s="40">
        <v>0</v>
      </c>
      <c r="M89" s="32">
        <f>403+607.7</f>
        <v>1010.7</v>
      </c>
      <c r="N89" s="40">
        <v>0</v>
      </c>
      <c r="O89" s="40">
        <f t="shared" si="493"/>
        <v>508.2</v>
      </c>
      <c r="P89" s="40">
        <v>0</v>
      </c>
      <c r="Q89" s="40">
        <v>0</v>
      </c>
      <c r="R89" s="41">
        <v>508.2</v>
      </c>
      <c r="S89" s="40">
        <v>0</v>
      </c>
      <c r="T89" s="40">
        <f t="shared" si="494"/>
        <v>664</v>
      </c>
      <c r="U89" s="40">
        <v>0</v>
      </c>
      <c r="V89" s="40">
        <v>0</v>
      </c>
      <c r="W89" s="41">
        <f>579.3+84.7</f>
        <v>664</v>
      </c>
      <c r="X89" s="40">
        <v>0</v>
      </c>
      <c r="Y89" s="40">
        <f t="shared" si="495"/>
        <v>608.4</v>
      </c>
      <c r="Z89" s="40">
        <v>0</v>
      </c>
      <c r="AA89" s="40">
        <v>0</v>
      </c>
      <c r="AB89" s="41">
        <v>608.4</v>
      </c>
      <c r="AC89" s="40">
        <v>0</v>
      </c>
      <c r="AD89" s="40">
        <f t="shared" si="496"/>
        <v>636.4</v>
      </c>
      <c r="AE89" s="40">
        <v>0</v>
      </c>
      <c r="AF89" s="40">
        <v>0</v>
      </c>
      <c r="AG89" s="41">
        <v>636.4</v>
      </c>
      <c r="AH89" s="40">
        <v>0</v>
      </c>
      <c r="AI89" s="40">
        <f t="shared" si="497"/>
        <v>661.9</v>
      </c>
      <c r="AJ89" s="40">
        <v>0</v>
      </c>
      <c r="AK89" s="40">
        <v>0</v>
      </c>
      <c r="AL89" s="41">
        <v>661.9</v>
      </c>
      <c r="AM89" s="40">
        <v>0</v>
      </c>
      <c r="AN89" s="40">
        <f t="shared" si="498"/>
        <v>661.9</v>
      </c>
      <c r="AO89" s="40">
        <v>0</v>
      </c>
      <c r="AP89" s="40">
        <v>0</v>
      </c>
      <c r="AQ89" s="41">
        <v>661.9</v>
      </c>
      <c r="AR89" s="40">
        <v>0</v>
      </c>
      <c r="AS89" s="40">
        <f t="shared" si="499"/>
        <v>661.9</v>
      </c>
      <c r="AT89" s="40">
        <v>0</v>
      </c>
      <c r="AU89" s="40">
        <v>0</v>
      </c>
      <c r="AV89" s="41">
        <v>661.9</v>
      </c>
      <c r="AW89" s="40">
        <v>0</v>
      </c>
      <c r="AX89" s="40">
        <f t="shared" si="500"/>
        <v>661.9</v>
      </c>
      <c r="AY89" s="40">
        <v>0</v>
      </c>
      <c r="AZ89" s="40">
        <v>0</v>
      </c>
      <c r="BA89" s="41">
        <v>661.9</v>
      </c>
      <c r="BB89" s="40">
        <v>0</v>
      </c>
      <c r="BC89" s="40">
        <f t="shared" si="501"/>
        <v>661.9</v>
      </c>
      <c r="BD89" s="40">
        <v>0</v>
      </c>
      <c r="BE89" s="40">
        <v>0</v>
      </c>
      <c r="BF89" s="41">
        <v>661.9</v>
      </c>
      <c r="BG89" s="40">
        <v>0</v>
      </c>
      <c r="BH89" s="40">
        <f t="shared" si="502"/>
        <v>661.9</v>
      </c>
      <c r="BI89" s="40">
        <v>0</v>
      </c>
      <c r="BJ89" s="40">
        <v>0</v>
      </c>
      <c r="BK89" s="41">
        <v>661.9</v>
      </c>
      <c r="BL89" s="40">
        <v>0</v>
      </c>
    </row>
    <row r="90" spans="1:64" ht="49.5" x14ac:dyDescent="0.25">
      <c r="A90" s="28" t="s">
        <v>75</v>
      </c>
      <c r="B90" s="29" t="s">
        <v>262</v>
      </c>
      <c r="C90" s="30" t="s">
        <v>24</v>
      </c>
      <c r="D90" s="30" t="s">
        <v>38</v>
      </c>
      <c r="E90" s="31">
        <f t="shared" si="488"/>
        <v>4929.5</v>
      </c>
      <c r="F90" s="31">
        <f t="shared" si="489"/>
        <v>0</v>
      </c>
      <c r="G90" s="31">
        <f t="shared" si="490"/>
        <v>0</v>
      </c>
      <c r="H90" s="31">
        <f t="shared" si="491"/>
        <v>4929.5</v>
      </c>
      <c r="I90" s="31">
        <f t="shared" si="492"/>
        <v>0</v>
      </c>
      <c r="J90" s="32">
        <f t="shared" si="487"/>
        <v>68</v>
      </c>
      <c r="K90" s="40">
        <v>0</v>
      </c>
      <c r="L90" s="40">
        <v>0</v>
      </c>
      <c r="M90" s="32">
        <v>68</v>
      </c>
      <c r="N90" s="40">
        <v>0</v>
      </c>
      <c r="O90" s="40">
        <f t="shared" si="493"/>
        <v>465.8</v>
      </c>
      <c r="P90" s="40">
        <v>0</v>
      </c>
      <c r="Q90" s="40">
        <v>0</v>
      </c>
      <c r="R90" s="41">
        <v>465.8</v>
      </c>
      <c r="S90" s="40">
        <v>0</v>
      </c>
      <c r="T90" s="40">
        <f t="shared" si="494"/>
        <v>452.1</v>
      </c>
      <c r="U90" s="40">
        <v>0</v>
      </c>
      <c r="V90" s="40">
        <v>0</v>
      </c>
      <c r="W90" s="41">
        <v>452.1</v>
      </c>
      <c r="X90" s="40">
        <v>0</v>
      </c>
      <c r="Y90" s="40">
        <f t="shared" si="495"/>
        <v>460</v>
      </c>
      <c r="Z90" s="40">
        <v>0</v>
      </c>
      <c r="AA90" s="40">
        <v>0</v>
      </c>
      <c r="AB90" s="41">
        <v>460</v>
      </c>
      <c r="AC90" s="40">
        <v>0</v>
      </c>
      <c r="AD90" s="40">
        <f t="shared" si="496"/>
        <v>481.2</v>
      </c>
      <c r="AE90" s="40">
        <v>0</v>
      </c>
      <c r="AF90" s="40">
        <v>0</v>
      </c>
      <c r="AG90" s="41">
        <v>481.2</v>
      </c>
      <c r="AH90" s="40">
        <v>0</v>
      </c>
      <c r="AI90" s="40">
        <f t="shared" si="497"/>
        <v>500.4</v>
      </c>
      <c r="AJ90" s="40">
        <v>0</v>
      </c>
      <c r="AK90" s="40">
        <v>0</v>
      </c>
      <c r="AL90" s="41">
        <v>500.4</v>
      </c>
      <c r="AM90" s="40">
        <v>0</v>
      </c>
      <c r="AN90" s="40">
        <f t="shared" si="498"/>
        <v>500.4</v>
      </c>
      <c r="AO90" s="40">
        <v>0</v>
      </c>
      <c r="AP90" s="40">
        <v>0</v>
      </c>
      <c r="AQ90" s="41">
        <v>500.4</v>
      </c>
      <c r="AR90" s="40">
        <v>0</v>
      </c>
      <c r="AS90" s="40">
        <f t="shared" si="499"/>
        <v>500.4</v>
      </c>
      <c r="AT90" s="40">
        <v>0</v>
      </c>
      <c r="AU90" s="40">
        <v>0</v>
      </c>
      <c r="AV90" s="41">
        <v>500.4</v>
      </c>
      <c r="AW90" s="40">
        <v>0</v>
      </c>
      <c r="AX90" s="40">
        <f t="shared" si="500"/>
        <v>500.4</v>
      </c>
      <c r="AY90" s="40">
        <v>0</v>
      </c>
      <c r="AZ90" s="40">
        <v>0</v>
      </c>
      <c r="BA90" s="41">
        <v>500.4</v>
      </c>
      <c r="BB90" s="40">
        <v>0</v>
      </c>
      <c r="BC90" s="40">
        <f t="shared" si="501"/>
        <v>500.4</v>
      </c>
      <c r="BD90" s="40">
        <v>0</v>
      </c>
      <c r="BE90" s="40">
        <v>0</v>
      </c>
      <c r="BF90" s="41">
        <v>500.4</v>
      </c>
      <c r="BG90" s="40">
        <v>0</v>
      </c>
      <c r="BH90" s="40">
        <f t="shared" si="502"/>
        <v>500.4</v>
      </c>
      <c r="BI90" s="40">
        <v>0</v>
      </c>
      <c r="BJ90" s="40">
        <v>0</v>
      </c>
      <c r="BK90" s="41">
        <v>500.4</v>
      </c>
      <c r="BL90" s="40">
        <v>0</v>
      </c>
    </row>
    <row r="91" spans="1:64" ht="49.5" x14ac:dyDescent="0.25">
      <c r="A91" s="28" t="s">
        <v>79</v>
      </c>
      <c r="B91" s="29" t="s">
        <v>253</v>
      </c>
      <c r="C91" s="30" t="s">
        <v>24</v>
      </c>
      <c r="D91" s="30" t="s">
        <v>38</v>
      </c>
      <c r="E91" s="31">
        <f t="shared" si="488"/>
        <v>1629.7</v>
      </c>
      <c r="F91" s="31">
        <f t="shared" ref="F91" si="518">K91+P91+U91+Z91+AE91+AJ91+AO91+AT91+AY91</f>
        <v>0</v>
      </c>
      <c r="G91" s="31">
        <f t="shared" ref="G91" si="519">L91+Q91+V91+AA91+AF91+AK91+AP91+AU91+AZ91</f>
        <v>0</v>
      </c>
      <c r="H91" s="31">
        <f t="shared" si="491"/>
        <v>1629.7</v>
      </c>
      <c r="I91" s="31">
        <f t="shared" ref="I91" si="520">N91+S91+X91+AC91+AH91+AM91+AR91+AW91+BB91</f>
        <v>0</v>
      </c>
      <c r="J91" s="32">
        <f t="shared" si="487"/>
        <v>24.3</v>
      </c>
      <c r="K91" s="40">
        <v>0</v>
      </c>
      <c r="L91" s="40">
        <v>0</v>
      </c>
      <c r="M91" s="32">
        <v>24.3</v>
      </c>
      <c r="N91" s="40">
        <v>0</v>
      </c>
      <c r="O91" s="40">
        <f t="shared" si="493"/>
        <v>33.6</v>
      </c>
      <c r="P91" s="40">
        <v>0</v>
      </c>
      <c r="Q91" s="40">
        <v>0</v>
      </c>
      <c r="R91" s="41">
        <v>33.6</v>
      </c>
      <c r="S91" s="40">
        <v>0</v>
      </c>
      <c r="T91" s="40">
        <f t="shared" si="494"/>
        <v>157.19999999999999</v>
      </c>
      <c r="U91" s="40">
        <v>0</v>
      </c>
      <c r="V91" s="40">
        <v>0</v>
      </c>
      <c r="W91" s="41">
        <v>157.19999999999999</v>
      </c>
      <c r="X91" s="40">
        <v>0</v>
      </c>
      <c r="Y91" s="40">
        <f t="shared" si="495"/>
        <v>165</v>
      </c>
      <c r="Z91" s="40">
        <v>0</v>
      </c>
      <c r="AA91" s="40">
        <v>0</v>
      </c>
      <c r="AB91" s="41">
        <v>165</v>
      </c>
      <c r="AC91" s="40">
        <v>0</v>
      </c>
      <c r="AD91" s="40">
        <f t="shared" si="496"/>
        <v>172.6</v>
      </c>
      <c r="AE91" s="40">
        <v>0</v>
      </c>
      <c r="AF91" s="40">
        <v>0</v>
      </c>
      <c r="AG91" s="41">
        <v>172.6</v>
      </c>
      <c r="AH91" s="40">
        <v>0</v>
      </c>
      <c r="AI91" s="40">
        <f t="shared" si="497"/>
        <v>179.5</v>
      </c>
      <c r="AJ91" s="40">
        <v>0</v>
      </c>
      <c r="AK91" s="40">
        <v>0</v>
      </c>
      <c r="AL91" s="41">
        <v>179.5</v>
      </c>
      <c r="AM91" s="40">
        <v>0</v>
      </c>
      <c r="AN91" s="40">
        <f t="shared" si="498"/>
        <v>179.5</v>
      </c>
      <c r="AO91" s="40">
        <v>0</v>
      </c>
      <c r="AP91" s="40">
        <v>0</v>
      </c>
      <c r="AQ91" s="41">
        <v>179.5</v>
      </c>
      <c r="AR91" s="40">
        <v>0</v>
      </c>
      <c r="AS91" s="40">
        <f t="shared" si="499"/>
        <v>179.5</v>
      </c>
      <c r="AT91" s="40">
        <v>0</v>
      </c>
      <c r="AU91" s="40">
        <v>0</v>
      </c>
      <c r="AV91" s="41">
        <v>179.5</v>
      </c>
      <c r="AW91" s="40">
        <v>0</v>
      </c>
      <c r="AX91" s="40">
        <f t="shared" si="500"/>
        <v>179.5</v>
      </c>
      <c r="AY91" s="40">
        <v>0</v>
      </c>
      <c r="AZ91" s="40">
        <v>0</v>
      </c>
      <c r="BA91" s="41">
        <v>179.5</v>
      </c>
      <c r="BB91" s="40">
        <v>0</v>
      </c>
      <c r="BC91" s="40">
        <f t="shared" si="501"/>
        <v>179.5</v>
      </c>
      <c r="BD91" s="40">
        <v>0</v>
      </c>
      <c r="BE91" s="40">
        <v>0</v>
      </c>
      <c r="BF91" s="41">
        <v>179.5</v>
      </c>
      <c r="BG91" s="40">
        <v>0</v>
      </c>
      <c r="BH91" s="40">
        <f t="shared" si="502"/>
        <v>179.5</v>
      </c>
      <c r="BI91" s="40">
        <v>0</v>
      </c>
      <c r="BJ91" s="40">
        <v>0</v>
      </c>
      <c r="BK91" s="41">
        <v>179.5</v>
      </c>
      <c r="BL91" s="40">
        <v>0</v>
      </c>
    </row>
    <row r="92" spans="1:64" ht="49.5" x14ac:dyDescent="0.25">
      <c r="A92" s="28" t="s">
        <v>198</v>
      </c>
      <c r="B92" s="29" t="s">
        <v>263</v>
      </c>
      <c r="C92" s="30" t="s">
        <v>24</v>
      </c>
      <c r="D92" s="30" t="s">
        <v>38</v>
      </c>
      <c r="E92" s="31">
        <f t="shared" si="488"/>
        <v>2977.1000000000004</v>
      </c>
      <c r="F92" s="31">
        <f t="shared" ref="F92" si="521">K92+P92+U92+Z92+AE92+AJ92+AO92+AT92+AY92</f>
        <v>0</v>
      </c>
      <c r="G92" s="31">
        <f t="shared" ref="G92" si="522">L92+Q92+V92+AA92+AF92+AK92+AP92+AU92+AZ92</f>
        <v>0</v>
      </c>
      <c r="H92" s="31">
        <f t="shared" si="491"/>
        <v>2977.1000000000004</v>
      </c>
      <c r="I92" s="31">
        <f t="shared" ref="I92" si="523">N92+S92+X92+AC92+AH92+AM92+AR92+AW92+BB92</f>
        <v>0</v>
      </c>
      <c r="J92" s="32">
        <f t="shared" si="487"/>
        <v>306.3</v>
      </c>
      <c r="K92" s="40">
        <v>0</v>
      </c>
      <c r="L92" s="40">
        <v>0</v>
      </c>
      <c r="M92" s="32">
        <v>306.3</v>
      </c>
      <c r="N92" s="40">
        <v>0</v>
      </c>
      <c r="O92" s="40">
        <f t="shared" si="493"/>
        <v>268.2</v>
      </c>
      <c r="P92" s="40">
        <v>0</v>
      </c>
      <c r="Q92" s="40">
        <v>0</v>
      </c>
      <c r="R92" s="41">
        <v>268.2</v>
      </c>
      <c r="S92" s="40">
        <v>0</v>
      </c>
      <c r="T92" s="40">
        <f t="shared" si="494"/>
        <v>240.2</v>
      </c>
      <c r="U92" s="40">
        <v>0</v>
      </c>
      <c r="V92" s="40">
        <v>0</v>
      </c>
      <c r="W92" s="41">
        <v>240.2</v>
      </c>
      <c r="X92" s="40">
        <v>0</v>
      </c>
      <c r="Y92" s="41">
        <f t="shared" si="495"/>
        <v>252.2</v>
      </c>
      <c r="Z92" s="40">
        <v>0</v>
      </c>
      <c r="AA92" s="40">
        <v>0</v>
      </c>
      <c r="AB92" s="41">
        <v>252.2</v>
      </c>
      <c r="AC92" s="40">
        <v>0</v>
      </c>
      <c r="AD92" s="40">
        <f t="shared" si="496"/>
        <v>263.8</v>
      </c>
      <c r="AE92" s="40">
        <v>0</v>
      </c>
      <c r="AF92" s="40">
        <v>0</v>
      </c>
      <c r="AG92" s="41">
        <v>263.8</v>
      </c>
      <c r="AH92" s="40">
        <v>0</v>
      </c>
      <c r="AI92" s="40">
        <f t="shared" si="497"/>
        <v>274.39999999999998</v>
      </c>
      <c r="AJ92" s="40">
        <v>0</v>
      </c>
      <c r="AK92" s="40">
        <v>0</v>
      </c>
      <c r="AL92" s="41">
        <v>274.39999999999998</v>
      </c>
      <c r="AM92" s="40">
        <v>0</v>
      </c>
      <c r="AN92" s="40">
        <f t="shared" si="498"/>
        <v>274.39999999999998</v>
      </c>
      <c r="AO92" s="40">
        <v>0</v>
      </c>
      <c r="AP92" s="40">
        <v>0</v>
      </c>
      <c r="AQ92" s="41">
        <v>274.39999999999998</v>
      </c>
      <c r="AR92" s="40">
        <v>0</v>
      </c>
      <c r="AS92" s="40">
        <f t="shared" si="499"/>
        <v>274.39999999999998</v>
      </c>
      <c r="AT92" s="40">
        <v>0</v>
      </c>
      <c r="AU92" s="40">
        <v>0</v>
      </c>
      <c r="AV92" s="41">
        <v>274.39999999999998</v>
      </c>
      <c r="AW92" s="40">
        <v>0</v>
      </c>
      <c r="AX92" s="40">
        <f t="shared" si="500"/>
        <v>274.39999999999998</v>
      </c>
      <c r="AY92" s="40">
        <v>0</v>
      </c>
      <c r="AZ92" s="40">
        <v>0</v>
      </c>
      <c r="BA92" s="41">
        <v>274.39999999999998</v>
      </c>
      <c r="BB92" s="40">
        <v>0</v>
      </c>
      <c r="BC92" s="40">
        <f t="shared" si="501"/>
        <v>274.39999999999998</v>
      </c>
      <c r="BD92" s="40">
        <v>0</v>
      </c>
      <c r="BE92" s="40">
        <v>0</v>
      </c>
      <c r="BF92" s="41">
        <v>274.39999999999998</v>
      </c>
      <c r="BG92" s="40">
        <v>0</v>
      </c>
      <c r="BH92" s="40">
        <f t="shared" si="502"/>
        <v>274.39999999999998</v>
      </c>
      <c r="BI92" s="40">
        <v>0</v>
      </c>
      <c r="BJ92" s="40">
        <v>0</v>
      </c>
      <c r="BK92" s="41">
        <v>274.39999999999998</v>
      </c>
      <c r="BL92" s="40">
        <v>0</v>
      </c>
    </row>
    <row r="93" spans="1:64" ht="49.5" x14ac:dyDescent="0.25">
      <c r="A93" s="28" t="s">
        <v>205</v>
      </c>
      <c r="B93" s="29" t="s">
        <v>254</v>
      </c>
      <c r="C93" s="30" t="s">
        <v>24</v>
      </c>
      <c r="D93" s="30" t="s">
        <v>38</v>
      </c>
      <c r="E93" s="31">
        <f t="shared" si="488"/>
        <v>2195.8000000000002</v>
      </c>
      <c r="F93" s="31">
        <f t="shared" ref="F93:F94" si="524">K93+P93+U93+Z93+AE93+AJ93+AO93+AT93+AY93</f>
        <v>0</v>
      </c>
      <c r="G93" s="31">
        <f t="shared" ref="G93:G94" si="525">L93+Q93+V93+AA93+AF93+AK93+AP93+AU93+AZ93</f>
        <v>0</v>
      </c>
      <c r="H93" s="31">
        <f t="shared" si="491"/>
        <v>2195.8000000000002</v>
      </c>
      <c r="I93" s="31">
        <f t="shared" ref="I93:I94" si="526">N93+S93+X93+AC93+AH93+AM93+AR93+AW93+BB93</f>
        <v>0</v>
      </c>
      <c r="J93" s="33">
        <f t="shared" ref="J93:J94" si="527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493"/>
        <v>90.7</v>
      </c>
      <c r="P93" s="40">
        <v>0</v>
      </c>
      <c r="Q93" s="40">
        <v>0</v>
      </c>
      <c r="R93" s="41">
        <v>90.7</v>
      </c>
      <c r="S93" s="40">
        <v>0</v>
      </c>
      <c r="T93" s="40">
        <f t="shared" si="494"/>
        <v>210.5</v>
      </c>
      <c r="U93" s="40">
        <v>0</v>
      </c>
      <c r="V93" s="40">
        <v>0</v>
      </c>
      <c r="W93" s="41">
        <v>210.5</v>
      </c>
      <c r="X93" s="40">
        <v>0</v>
      </c>
      <c r="Y93" s="40">
        <f t="shared" si="495"/>
        <v>221</v>
      </c>
      <c r="Z93" s="40">
        <v>0</v>
      </c>
      <c r="AA93" s="40">
        <v>0</v>
      </c>
      <c r="AB93" s="41">
        <v>221</v>
      </c>
      <c r="AC93" s="40">
        <v>0</v>
      </c>
      <c r="AD93" s="40">
        <f t="shared" si="496"/>
        <v>231.2</v>
      </c>
      <c r="AE93" s="40">
        <v>0</v>
      </c>
      <c r="AF93" s="40">
        <v>0</v>
      </c>
      <c r="AG93" s="41">
        <v>231.2</v>
      </c>
      <c r="AH93" s="40">
        <v>0</v>
      </c>
      <c r="AI93" s="40">
        <f t="shared" si="497"/>
        <v>240.4</v>
      </c>
      <c r="AJ93" s="40">
        <v>0</v>
      </c>
      <c r="AK93" s="40">
        <v>0</v>
      </c>
      <c r="AL93" s="41">
        <v>240.4</v>
      </c>
      <c r="AM93" s="40">
        <v>0</v>
      </c>
      <c r="AN93" s="40">
        <f t="shared" si="498"/>
        <v>240.4</v>
      </c>
      <c r="AO93" s="40">
        <v>0</v>
      </c>
      <c r="AP93" s="40">
        <v>0</v>
      </c>
      <c r="AQ93" s="41">
        <v>240.4</v>
      </c>
      <c r="AR93" s="40">
        <v>0</v>
      </c>
      <c r="AS93" s="40">
        <f t="shared" si="499"/>
        <v>240.4</v>
      </c>
      <c r="AT93" s="40">
        <v>0</v>
      </c>
      <c r="AU93" s="40">
        <v>0</v>
      </c>
      <c r="AV93" s="41">
        <v>240.4</v>
      </c>
      <c r="AW93" s="40">
        <v>0</v>
      </c>
      <c r="AX93" s="40">
        <f t="shared" si="500"/>
        <v>240.4</v>
      </c>
      <c r="AY93" s="40">
        <v>0</v>
      </c>
      <c r="AZ93" s="40">
        <v>0</v>
      </c>
      <c r="BA93" s="41">
        <v>240.4</v>
      </c>
      <c r="BB93" s="40">
        <v>0</v>
      </c>
      <c r="BC93" s="40">
        <f t="shared" si="501"/>
        <v>240.4</v>
      </c>
      <c r="BD93" s="40">
        <v>0</v>
      </c>
      <c r="BE93" s="40">
        <v>0</v>
      </c>
      <c r="BF93" s="41">
        <v>240.4</v>
      </c>
      <c r="BG93" s="40">
        <v>0</v>
      </c>
      <c r="BH93" s="40">
        <f t="shared" si="502"/>
        <v>240.4</v>
      </c>
      <c r="BI93" s="40">
        <v>0</v>
      </c>
      <c r="BJ93" s="40">
        <v>0</v>
      </c>
      <c r="BK93" s="41">
        <v>240.4</v>
      </c>
      <c r="BL93" s="40">
        <v>0</v>
      </c>
    </row>
    <row r="94" spans="1:64" ht="49.5" x14ac:dyDescent="0.25">
      <c r="A94" s="28" t="s">
        <v>213</v>
      </c>
      <c r="B94" s="29" t="s">
        <v>264</v>
      </c>
      <c r="C94" s="30" t="s">
        <v>24</v>
      </c>
      <c r="D94" s="30" t="s">
        <v>38</v>
      </c>
      <c r="E94" s="31">
        <f t="shared" ref="E94:E95" si="528">J94+O94+T94+Y94+AD94+AI94+AN94+AS94+AX94+BC94+BH94</f>
        <v>1032.5</v>
      </c>
      <c r="F94" s="31">
        <f t="shared" si="524"/>
        <v>0</v>
      </c>
      <c r="G94" s="31">
        <f t="shared" si="525"/>
        <v>0</v>
      </c>
      <c r="H94" s="31">
        <f t="shared" ref="H94:H95" si="529">M94+R94+W94+AB94+AG94+AL94+AQ94+AV94+BA94+BF94+BK94</f>
        <v>1032.5</v>
      </c>
      <c r="I94" s="31">
        <f t="shared" si="526"/>
        <v>0</v>
      </c>
      <c r="J94" s="33">
        <f t="shared" si="527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:O95" si="530">SUM(Q94:S94)</f>
        <v>43</v>
      </c>
      <c r="P94" s="40">
        <v>0</v>
      </c>
      <c r="Q94" s="40">
        <v>0</v>
      </c>
      <c r="R94" s="41">
        <v>43</v>
      </c>
      <c r="S94" s="40">
        <v>0</v>
      </c>
      <c r="T94" s="40">
        <f t="shared" ref="T94:T95" si="531">SUM(V94:X94)</f>
        <v>98.9</v>
      </c>
      <c r="U94" s="40">
        <v>0</v>
      </c>
      <c r="V94" s="40">
        <v>0</v>
      </c>
      <c r="W94" s="41">
        <v>98.9</v>
      </c>
      <c r="X94" s="40">
        <v>0</v>
      </c>
      <c r="Y94" s="40">
        <f t="shared" ref="Y94:Y95" si="532">SUM(AA94:AC94)</f>
        <v>103.9</v>
      </c>
      <c r="Z94" s="40">
        <v>0</v>
      </c>
      <c r="AA94" s="40">
        <v>0</v>
      </c>
      <c r="AB94" s="41">
        <v>103.9</v>
      </c>
      <c r="AC94" s="40">
        <v>0</v>
      </c>
      <c r="AD94" s="40">
        <f t="shared" ref="AD94:AD95" si="533">SUM(AF94:AH94)</f>
        <v>108.7</v>
      </c>
      <c r="AE94" s="40">
        <v>0</v>
      </c>
      <c r="AF94" s="40">
        <v>0</v>
      </c>
      <c r="AG94" s="41">
        <v>108.7</v>
      </c>
      <c r="AH94" s="40">
        <v>0</v>
      </c>
      <c r="AI94" s="40">
        <f t="shared" ref="AI94:AI95" si="534">SUM(AK94:AM94)</f>
        <v>113</v>
      </c>
      <c r="AJ94" s="40">
        <v>0</v>
      </c>
      <c r="AK94" s="40">
        <v>0</v>
      </c>
      <c r="AL94" s="41">
        <v>113</v>
      </c>
      <c r="AM94" s="40">
        <v>0</v>
      </c>
      <c r="AN94" s="40">
        <f t="shared" ref="AN94:AN95" si="535">SUM(AP94:AR94)</f>
        <v>113</v>
      </c>
      <c r="AO94" s="40">
        <v>0</v>
      </c>
      <c r="AP94" s="40">
        <v>0</v>
      </c>
      <c r="AQ94" s="41">
        <v>113</v>
      </c>
      <c r="AR94" s="40">
        <v>0</v>
      </c>
      <c r="AS94" s="40">
        <f t="shared" ref="AS94:AS95" si="536">SUM(AU94:AW94)</f>
        <v>113</v>
      </c>
      <c r="AT94" s="40">
        <v>0</v>
      </c>
      <c r="AU94" s="40">
        <v>0</v>
      </c>
      <c r="AV94" s="41">
        <v>113</v>
      </c>
      <c r="AW94" s="40">
        <v>0</v>
      </c>
      <c r="AX94" s="40">
        <f t="shared" ref="AX94:AX95" si="537">SUM(AZ94:BB94)</f>
        <v>113</v>
      </c>
      <c r="AY94" s="40">
        <v>0</v>
      </c>
      <c r="AZ94" s="40">
        <v>0</v>
      </c>
      <c r="BA94" s="41">
        <v>113</v>
      </c>
      <c r="BB94" s="40">
        <v>0</v>
      </c>
      <c r="BC94" s="40">
        <f t="shared" ref="BC94:BC95" si="538">SUM(BE94:BG94)</f>
        <v>113</v>
      </c>
      <c r="BD94" s="40">
        <v>0</v>
      </c>
      <c r="BE94" s="40">
        <v>0</v>
      </c>
      <c r="BF94" s="41">
        <v>113</v>
      </c>
      <c r="BG94" s="40">
        <v>0</v>
      </c>
      <c r="BH94" s="40">
        <f t="shared" ref="BH94:BH95" si="539">SUM(BJ94:BL94)</f>
        <v>113</v>
      </c>
      <c r="BI94" s="40">
        <v>0</v>
      </c>
      <c r="BJ94" s="40">
        <v>0</v>
      </c>
      <c r="BK94" s="41">
        <v>113</v>
      </c>
      <c r="BL94" s="40">
        <v>0</v>
      </c>
    </row>
    <row r="95" spans="1:64" ht="49.5" x14ac:dyDescent="0.25">
      <c r="A95" s="28" t="s">
        <v>214</v>
      </c>
      <c r="B95" s="29" t="s">
        <v>265</v>
      </c>
      <c r="C95" s="30" t="s">
        <v>24</v>
      </c>
      <c r="D95" s="30" t="s">
        <v>38</v>
      </c>
      <c r="E95" s="31">
        <f t="shared" si="528"/>
        <v>3725.2</v>
      </c>
      <c r="F95" s="31">
        <f t="shared" ref="F95" si="540">K95+P95+U95+Z95+AE95+AJ95+AO95+AT95+AY95</f>
        <v>0</v>
      </c>
      <c r="G95" s="31">
        <f t="shared" ref="G95" si="541">L95+Q95+V95+AA95+AF95+AK95+AP95+AU95+AZ95</f>
        <v>0</v>
      </c>
      <c r="H95" s="31">
        <f t="shared" si="529"/>
        <v>3725.2</v>
      </c>
      <c r="I95" s="31">
        <f t="shared" ref="I95" si="542">N95+S95+X95+AC95+AH95+AM95+AR95+AW95+BB95</f>
        <v>0</v>
      </c>
      <c r="J95" s="33">
        <f t="shared" ref="J95" si="543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si="530"/>
        <v>192.1</v>
      </c>
      <c r="P95" s="40">
        <v>0</v>
      </c>
      <c r="Q95" s="40">
        <v>0</v>
      </c>
      <c r="R95" s="41">
        <v>192.1</v>
      </c>
      <c r="S95" s="40">
        <v>0</v>
      </c>
      <c r="T95" s="40">
        <f t="shared" si="531"/>
        <v>353.2</v>
      </c>
      <c r="U95" s="40">
        <v>0</v>
      </c>
      <c r="V95" s="40">
        <v>0</v>
      </c>
      <c r="W95" s="41">
        <v>353.2</v>
      </c>
      <c r="X95" s="40">
        <v>0</v>
      </c>
      <c r="Y95" s="40">
        <f t="shared" si="532"/>
        <v>370.9</v>
      </c>
      <c r="Z95" s="40">
        <v>0</v>
      </c>
      <c r="AA95" s="40">
        <v>0</v>
      </c>
      <c r="AB95" s="41">
        <v>370.9</v>
      </c>
      <c r="AC95" s="40">
        <v>0</v>
      </c>
      <c r="AD95" s="40">
        <f t="shared" si="533"/>
        <v>388</v>
      </c>
      <c r="AE95" s="40">
        <v>0</v>
      </c>
      <c r="AF95" s="40">
        <v>0</v>
      </c>
      <c r="AG95" s="41">
        <v>388</v>
      </c>
      <c r="AH95" s="40">
        <v>0</v>
      </c>
      <c r="AI95" s="40">
        <f t="shared" si="534"/>
        <v>403.5</v>
      </c>
      <c r="AJ95" s="40">
        <v>0</v>
      </c>
      <c r="AK95" s="40">
        <v>0</v>
      </c>
      <c r="AL95" s="41">
        <v>403.5</v>
      </c>
      <c r="AM95" s="40">
        <v>0</v>
      </c>
      <c r="AN95" s="40">
        <f t="shared" si="535"/>
        <v>403.5</v>
      </c>
      <c r="AO95" s="40">
        <v>0</v>
      </c>
      <c r="AP95" s="40">
        <v>0</v>
      </c>
      <c r="AQ95" s="41">
        <v>403.5</v>
      </c>
      <c r="AR95" s="40">
        <v>0</v>
      </c>
      <c r="AS95" s="40">
        <f t="shared" si="536"/>
        <v>403.5</v>
      </c>
      <c r="AT95" s="40">
        <v>0</v>
      </c>
      <c r="AU95" s="40">
        <v>0</v>
      </c>
      <c r="AV95" s="41">
        <v>403.5</v>
      </c>
      <c r="AW95" s="40">
        <v>0</v>
      </c>
      <c r="AX95" s="40">
        <f t="shared" si="537"/>
        <v>403.5</v>
      </c>
      <c r="AY95" s="40">
        <v>0</v>
      </c>
      <c r="AZ95" s="40">
        <v>0</v>
      </c>
      <c r="BA95" s="41">
        <v>403.5</v>
      </c>
      <c r="BB95" s="40">
        <v>0</v>
      </c>
      <c r="BC95" s="40">
        <f t="shared" si="538"/>
        <v>403.5</v>
      </c>
      <c r="BD95" s="40">
        <v>0</v>
      </c>
      <c r="BE95" s="40">
        <v>0</v>
      </c>
      <c r="BF95" s="41">
        <v>403.5</v>
      </c>
      <c r="BG95" s="40">
        <v>0</v>
      </c>
      <c r="BH95" s="40">
        <f t="shared" si="539"/>
        <v>403.5</v>
      </c>
      <c r="BI95" s="40">
        <v>0</v>
      </c>
      <c r="BJ95" s="40">
        <v>0</v>
      </c>
      <c r="BK95" s="41">
        <v>403.5</v>
      </c>
      <c r="BL95" s="40">
        <v>0</v>
      </c>
    </row>
    <row r="96" spans="1:64" ht="49.5" x14ac:dyDescent="0.25">
      <c r="A96" s="28" t="s">
        <v>266</v>
      </c>
      <c r="B96" s="29" t="s">
        <v>267</v>
      </c>
      <c r="C96" s="30" t="s">
        <v>24</v>
      </c>
      <c r="D96" s="30" t="s">
        <v>38</v>
      </c>
      <c r="E96" s="31">
        <f t="shared" ref="E96" si="544">J96+O96+T96+Y96+AD96+AI96+AN96+AS96+AX96+BC96+BH96</f>
        <v>6529.9000000000005</v>
      </c>
      <c r="F96" s="31">
        <f t="shared" ref="F96" si="545">K96+P96+U96+Z96+AE96+AJ96+AO96+AT96+AY96</f>
        <v>0</v>
      </c>
      <c r="G96" s="31">
        <f t="shared" ref="G96" si="546">L96+Q96+V96+AA96+AF96+AK96+AP96+AU96+AZ96</f>
        <v>0</v>
      </c>
      <c r="H96" s="31">
        <f t="shared" ref="H96" si="547">M96+R96+W96+AB96+AG96+AL96+AQ96+AV96+BA96+BF96+BK96</f>
        <v>6529.9000000000005</v>
      </c>
      <c r="I96" s="31">
        <f t="shared" ref="I96" si="548">N96+S96+X96+AC96+AH96+AM96+AR96+AW96+BB96</f>
        <v>0</v>
      </c>
      <c r="J96" s="33">
        <f t="shared" ref="J96" si="549">M96</f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ref="O96" si="550">SUM(Q96:S96)</f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ref="T96" si="551">SUM(V96:X96)</f>
        <v>423.9</v>
      </c>
      <c r="U96" s="40">
        <v>0</v>
      </c>
      <c r="V96" s="40">
        <v>0</v>
      </c>
      <c r="W96" s="41">
        <v>423.9</v>
      </c>
      <c r="X96" s="40">
        <v>0</v>
      </c>
      <c r="Y96" s="40">
        <f t="shared" ref="Y96" si="552">SUM(AA96:AC96)</f>
        <v>712.2</v>
      </c>
      <c r="Z96" s="40">
        <v>0</v>
      </c>
      <c r="AA96" s="40">
        <v>0</v>
      </c>
      <c r="AB96" s="41">
        <f>445.1+267.1</f>
        <v>712.2</v>
      </c>
      <c r="AC96" s="40">
        <v>0</v>
      </c>
      <c r="AD96" s="40">
        <f t="shared" ref="AD96" si="553">SUM(AF96:AH96)</f>
        <v>745</v>
      </c>
      <c r="AE96" s="40">
        <v>0</v>
      </c>
      <c r="AF96" s="40">
        <v>0</v>
      </c>
      <c r="AG96" s="41">
        <f>465.6+279.4</f>
        <v>745</v>
      </c>
      <c r="AH96" s="40">
        <v>0</v>
      </c>
      <c r="AI96" s="40">
        <f t="shared" ref="AI96" si="554">SUM(AK96:AM96)</f>
        <v>774.8</v>
      </c>
      <c r="AJ96" s="40">
        <v>0</v>
      </c>
      <c r="AK96" s="40">
        <v>0</v>
      </c>
      <c r="AL96" s="41">
        <f>484.2+290.6</f>
        <v>774.8</v>
      </c>
      <c r="AM96" s="40">
        <v>0</v>
      </c>
      <c r="AN96" s="40">
        <f t="shared" ref="AN96" si="555">SUM(AP96:AR96)</f>
        <v>774.8</v>
      </c>
      <c r="AO96" s="40">
        <v>0</v>
      </c>
      <c r="AP96" s="40">
        <v>0</v>
      </c>
      <c r="AQ96" s="41">
        <f>484.2+290.6</f>
        <v>774.8</v>
      </c>
      <c r="AR96" s="40">
        <v>0</v>
      </c>
      <c r="AS96" s="40">
        <f t="shared" ref="AS96" si="556">SUM(AU96:AW96)</f>
        <v>774.8</v>
      </c>
      <c r="AT96" s="40">
        <v>0</v>
      </c>
      <c r="AU96" s="40">
        <v>0</v>
      </c>
      <c r="AV96" s="41">
        <f>484.2+290.6</f>
        <v>774.8</v>
      </c>
      <c r="AW96" s="40">
        <v>0</v>
      </c>
      <c r="AX96" s="40">
        <f t="shared" ref="AX96" si="557">SUM(AZ96:BB96)</f>
        <v>774.8</v>
      </c>
      <c r="AY96" s="40">
        <v>0</v>
      </c>
      <c r="AZ96" s="40">
        <v>0</v>
      </c>
      <c r="BA96" s="41">
        <f>484.2+290.6</f>
        <v>774.8</v>
      </c>
      <c r="BB96" s="40">
        <v>0</v>
      </c>
      <c r="BC96" s="40">
        <f t="shared" ref="BC96" si="558">SUM(BE96:BG96)</f>
        <v>774.8</v>
      </c>
      <c r="BD96" s="40">
        <v>0</v>
      </c>
      <c r="BE96" s="40">
        <v>0</v>
      </c>
      <c r="BF96" s="41">
        <f>484.2+290.6</f>
        <v>774.8</v>
      </c>
      <c r="BG96" s="40">
        <v>0</v>
      </c>
      <c r="BH96" s="40">
        <f t="shared" ref="BH96" si="559">SUM(BJ96:BL96)</f>
        <v>774.8</v>
      </c>
      <c r="BI96" s="40">
        <v>0</v>
      </c>
      <c r="BJ96" s="40">
        <v>0</v>
      </c>
      <c r="BK96" s="41">
        <f>484.2+290.6</f>
        <v>774.8</v>
      </c>
      <c r="BL96" s="40">
        <v>0</v>
      </c>
    </row>
    <row r="97" spans="1:64" ht="49.5" x14ac:dyDescent="0.25">
      <c r="A97" s="28" t="s">
        <v>303</v>
      </c>
      <c r="B97" s="29" t="s">
        <v>255</v>
      </c>
      <c r="C97" s="30" t="s">
        <v>24</v>
      </c>
      <c r="D97" s="30" t="s">
        <v>38</v>
      </c>
      <c r="E97" s="31">
        <f t="shared" ref="E97:E98" si="560">J97+O97+T97+Y97+AD97+AI97+AN97+AS97+AX97+BC97+BH97</f>
        <v>794.49999999999989</v>
      </c>
      <c r="F97" s="31">
        <f t="shared" ref="F97:F98" si="561">K97+P97+U97+Z97+AE97+AJ97+AO97+AT97+AY97</f>
        <v>0</v>
      </c>
      <c r="G97" s="31">
        <f t="shared" ref="G97:G98" si="562">L97+Q97+V97+AA97+AF97+AK97+AP97+AU97+AZ97</f>
        <v>0</v>
      </c>
      <c r="H97" s="31">
        <f t="shared" ref="H97:H98" si="563">M97+R97+W97+AB97+AG97+AL97+AQ97+AV97+BA97+BF97+BK97</f>
        <v>794.49999999999989</v>
      </c>
      <c r="I97" s="31">
        <f t="shared" ref="I97:I98" si="564">N97+S97+X97+AC97+AH97+AM97+AR97+AW97+BB97</f>
        <v>0</v>
      </c>
      <c r="J97" s="33">
        <f t="shared" ref="J97:J98" si="565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ref="O97:O98" si="566">SUM(Q97:S97)</f>
        <v>0</v>
      </c>
      <c r="P97" s="40">
        <v>0</v>
      </c>
      <c r="Q97" s="40">
        <v>0</v>
      </c>
      <c r="R97" s="41">
        <v>0</v>
      </c>
      <c r="S97" s="40">
        <v>0</v>
      </c>
      <c r="T97" s="40">
        <f t="shared" ref="T97:T98" si="567">SUM(V97:X97)</f>
        <v>31.6</v>
      </c>
      <c r="U97" s="40">
        <v>0</v>
      </c>
      <c r="V97" s="40">
        <v>0</v>
      </c>
      <c r="W97" s="41">
        <v>31.6</v>
      </c>
      <c r="X97" s="40">
        <v>0</v>
      </c>
      <c r="Y97" s="40">
        <f t="shared" ref="Y97:Y98" si="568">SUM(AA97:AC97)</f>
        <v>89</v>
      </c>
      <c r="Z97" s="40">
        <v>0</v>
      </c>
      <c r="AA97" s="40">
        <v>0</v>
      </c>
      <c r="AB97" s="41">
        <v>89</v>
      </c>
      <c r="AC97" s="40">
        <v>0</v>
      </c>
      <c r="AD97" s="40">
        <f t="shared" ref="AD97:AD98" si="569">SUM(AF97:AH97)</f>
        <v>93.1</v>
      </c>
      <c r="AE97" s="40">
        <v>0</v>
      </c>
      <c r="AF97" s="40">
        <v>0</v>
      </c>
      <c r="AG97" s="41">
        <v>93.1</v>
      </c>
      <c r="AH97" s="40">
        <v>0</v>
      </c>
      <c r="AI97" s="40">
        <f t="shared" ref="AI97:AI98" si="570">SUM(AK97:AM97)</f>
        <v>96.8</v>
      </c>
      <c r="AJ97" s="40">
        <v>0</v>
      </c>
      <c r="AK97" s="40">
        <v>0</v>
      </c>
      <c r="AL97" s="41">
        <v>96.8</v>
      </c>
      <c r="AM97" s="40">
        <v>0</v>
      </c>
      <c r="AN97" s="40">
        <f t="shared" ref="AN97:AN98" si="571">SUM(AP97:AR97)</f>
        <v>96.8</v>
      </c>
      <c r="AO97" s="40">
        <v>0</v>
      </c>
      <c r="AP97" s="40">
        <v>0</v>
      </c>
      <c r="AQ97" s="41">
        <v>96.8</v>
      </c>
      <c r="AR97" s="40">
        <v>0</v>
      </c>
      <c r="AS97" s="40">
        <f t="shared" ref="AS97:AS98" si="572">SUM(AU97:AW97)</f>
        <v>96.8</v>
      </c>
      <c r="AT97" s="40">
        <v>0</v>
      </c>
      <c r="AU97" s="40">
        <v>0</v>
      </c>
      <c r="AV97" s="41">
        <v>96.8</v>
      </c>
      <c r="AW97" s="40">
        <v>0</v>
      </c>
      <c r="AX97" s="40">
        <f t="shared" ref="AX97:AX98" si="573">SUM(AZ97:BB97)</f>
        <v>96.8</v>
      </c>
      <c r="AY97" s="40">
        <v>0</v>
      </c>
      <c r="AZ97" s="40">
        <v>0</v>
      </c>
      <c r="BA97" s="41">
        <v>96.8</v>
      </c>
      <c r="BB97" s="40">
        <v>0</v>
      </c>
      <c r="BC97" s="40">
        <f t="shared" ref="BC97:BC98" si="574">SUM(BE97:BG97)</f>
        <v>96.8</v>
      </c>
      <c r="BD97" s="40">
        <v>0</v>
      </c>
      <c r="BE97" s="40">
        <v>0</v>
      </c>
      <c r="BF97" s="41">
        <v>96.8</v>
      </c>
      <c r="BG97" s="40">
        <v>0</v>
      </c>
      <c r="BH97" s="40">
        <f t="shared" ref="BH97:BH98" si="575">SUM(BJ97:BL97)</f>
        <v>96.8</v>
      </c>
      <c r="BI97" s="40">
        <v>0</v>
      </c>
      <c r="BJ97" s="40">
        <v>0</v>
      </c>
      <c r="BK97" s="41">
        <v>96.8</v>
      </c>
      <c r="BL97" s="40">
        <v>0</v>
      </c>
    </row>
    <row r="98" spans="1:64" ht="49.5" x14ac:dyDescent="0.25">
      <c r="A98" s="28" t="s">
        <v>304</v>
      </c>
      <c r="B98" s="29" t="s">
        <v>299</v>
      </c>
      <c r="C98" s="30" t="s">
        <v>24</v>
      </c>
      <c r="D98" s="30" t="s">
        <v>38</v>
      </c>
      <c r="E98" s="31">
        <f t="shared" si="560"/>
        <v>1854.8</v>
      </c>
      <c r="F98" s="31">
        <f t="shared" si="561"/>
        <v>0</v>
      </c>
      <c r="G98" s="31">
        <f t="shared" si="562"/>
        <v>0</v>
      </c>
      <c r="H98" s="31">
        <f t="shared" si="563"/>
        <v>1854.8</v>
      </c>
      <c r="I98" s="31">
        <f t="shared" si="564"/>
        <v>0</v>
      </c>
      <c r="J98" s="33">
        <f t="shared" si="565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si="566"/>
        <v>0</v>
      </c>
      <c r="P98" s="40">
        <v>0</v>
      </c>
      <c r="Q98" s="40">
        <v>0</v>
      </c>
      <c r="R98" s="41">
        <v>0</v>
      </c>
      <c r="S98" s="40">
        <v>0</v>
      </c>
      <c r="T98" s="40">
        <f t="shared" si="567"/>
        <v>73.8</v>
      </c>
      <c r="U98" s="40">
        <v>0</v>
      </c>
      <c r="V98" s="40">
        <v>0</v>
      </c>
      <c r="W98" s="41">
        <v>73.8</v>
      </c>
      <c r="X98" s="40">
        <v>0</v>
      </c>
      <c r="Y98" s="40">
        <f t="shared" si="568"/>
        <v>207.7</v>
      </c>
      <c r="Z98" s="40">
        <v>0</v>
      </c>
      <c r="AA98" s="40">
        <v>0</v>
      </c>
      <c r="AB98" s="41">
        <v>207.7</v>
      </c>
      <c r="AC98" s="40">
        <v>0</v>
      </c>
      <c r="AD98" s="40">
        <f t="shared" si="569"/>
        <v>217.3</v>
      </c>
      <c r="AE98" s="40">
        <v>0</v>
      </c>
      <c r="AF98" s="40">
        <v>0</v>
      </c>
      <c r="AG98" s="41">
        <v>217.3</v>
      </c>
      <c r="AH98" s="40">
        <v>0</v>
      </c>
      <c r="AI98" s="40">
        <f t="shared" si="570"/>
        <v>226</v>
      </c>
      <c r="AJ98" s="40">
        <v>0</v>
      </c>
      <c r="AK98" s="40">
        <v>0</v>
      </c>
      <c r="AL98" s="41">
        <v>226</v>
      </c>
      <c r="AM98" s="40">
        <v>0</v>
      </c>
      <c r="AN98" s="40">
        <f t="shared" si="571"/>
        <v>226</v>
      </c>
      <c r="AO98" s="40">
        <v>0</v>
      </c>
      <c r="AP98" s="40">
        <v>0</v>
      </c>
      <c r="AQ98" s="41">
        <v>226</v>
      </c>
      <c r="AR98" s="40">
        <v>0</v>
      </c>
      <c r="AS98" s="40">
        <f t="shared" si="572"/>
        <v>226</v>
      </c>
      <c r="AT98" s="40">
        <v>0</v>
      </c>
      <c r="AU98" s="40">
        <v>0</v>
      </c>
      <c r="AV98" s="41">
        <v>226</v>
      </c>
      <c r="AW98" s="40">
        <v>0</v>
      </c>
      <c r="AX98" s="40">
        <f t="shared" si="573"/>
        <v>226</v>
      </c>
      <c r="AY98" s="40">
        <v>0</v>
      </c>
      <c r="AZ98" s="40">
        <v>0</v>
      </c>
      <c r="BA98" s="41">
        <v>226</v>
      </c>
      <c r="BB98" s="40">
        <v>0</v>
      </c>
      <c r="BC98" s="40">
        <f t="shared" si="574"/>
        <v>226</v>
      </c>
      <c r="BD98" s="40">
        <v>0</v>
      </c>
      <c r="BE98" s="40">
        <v>0</v>
      </c>
      <c r="BF98" s="41">
        <v>226</v>
      </c>
      <c r="BG98" s="40">
        <v>0</v>
      </c>
      <c r="BH98" s="40">
        <f t="shared" si="575"/>
        <v>226</v>
      </c>
      <c r="BI98" s="40">
        <v>0</v>
      </c>
      <c r="BJ98" s="40">
        <v>0</v>
      </c>
      <c r="BK98" s="41">
        <v>226</v>
      </c>
      <c r="BL98" s="40">
        <v>0</v>
      </c>
    </row>
    <row r="99" spans="1:64" ht="33" customHeight="1" x14ac:dyDescent="0.25">
      <c r="A99" s="28" t="s">
        <v>80</v>
      </c>
      <c r="B99" s="91" t="s">
        <v>124</v>
      </c>
      <c r="C99" s="91"/>
      <c r="D99" s="91"/>
      <c r="E99" s="39">
        <f>E100+E105</f>
        <v>7166.1</v>
      </c>
      <c r="F99" s="39">
        <f t="shared" ref="F99:BL99" si="576">F100+F105</f>
        <v>0</v>
      </c>
      <c r="G99" s="39">
        <f t="shared" si="576"/>
        <v>0</v>
      </c>
      <c r="H99" s="39">
        <f t="shared" si="576"/>
        <v>7166.1</v>
      </c>
      <c r="I99" s="39">
        <f t="shared" si="576"/>
        <v>0</v>
      </c>
      <c r="J99" s="39">
        <f t="shared" si="576"/>
        <v>4874.2</v>
      </c>
      <c r="K99" s="39">
        <f t="shared" si="576"/>
        <v>0</v>
      </c>
      <c r="L99" s="39">
        <f t="shared" si="576"/>
        <v>0</v>
      </c>
      <c r="M99" s="39">
        <f t="shared" si="576"/>
        <v>4874.2</v>
      </c>
      <c r="N99" s="39">
        <f t="shared" si="576"/>
        <v>0</v>
      </c>
      <c r="O99" s="39">
        <f t="shared" si="576"/>
        <v>367.69999999999993</v>
      </c>
      <c r="P99" s="39">
        <f t="shared" si="576"/>
        <v>0</v>
      </c>
      <c r="Q99" s="39">
        <f t="shared" si="576"/>
        <v>0</v>
      </c>
      <c r="R99" s="39">
        <f t="shared" si="576"/>
        <v>367.69999999999993</v>
      </c>
      <c r="S99" s="39">
        <f t="shared" si="576"/>
        <v>0</v>
      </c>
      <c r="T99" s="39">
        <f t="shared" si="576"/>
        <v>0</v>
      </c>
      <c r="U99" s="39">
        <f t="shared" si="576"/>
        <v>0</v>
      </c>
      <c r="V99" s="39">
        <f t="shared" si="576"/>
        <v>0</v>
      </c>
      <c r="W99" s="39">
        <f t="shared" si="576"/>
        <v>0</v>
      </c>
      <c r="X99" s="39">
        <f t="shared" si="576"/>
        <v>0</v>
      </c>
      <c r="Y99" s="39">
        <f t="shared" si="576"/>
        <v>1924.2</v>
      </c>
      <c r="Z99" s="39">
        <f t="shared" si="576"/>
        <v>0</v>
      </c>
      <c r="AA99" s="39">
        <f t="shared" si="576"/>
        <v>0</v>
      </c>
      <c r="AB99" s="39">
        <f t="shared" si="576"/>
        <v>1924.2</v>
      </c>
      <c r="AC99" s="39">
        <f t="shared" si="576"/>
        <v>0</v>
      </c>
      <c r="AD99" s="39">
        <f t="shared" si="576"/>
        <v>0</v>
      </c>
      <c r="AE99" s="39">
        <f t="shared" si="576"/>
        <v>0</v>
      </c>
      <c r="AF99" s="39">
        <f t="shared" si="576"/>
        <v>0</v>
      </c>
      <c r="AG99" s="39">
        <f t="shared" si="576"/>
        <v>0</v>
      </c>
      <c r="AH99" s="39">
        <f t="shared" si="576"/>
        <v>0</v>
      </c>
      <c r="AI99" s="39">
        <f t="shared" si="576"/>
        <v>0</v>
      </c>
      <c r="AJ99" s="39">
        <f t="shared" si="576"/>
        <v>0</v>
      </c>
      <c r="AK99" s="39">
        <f t="shared" si="576"/>
        <v>0</v>
      </c>
      <c r="AL99" s="39">
        <f t="shared" si="576"/>
        <v>0</v>
      </c>
      <c r="AM99" s="39">
        <f t="shared" si="576"/>
        <v>0</v>
      </c>
      <c r="AN99" s="39">
        <f t="shared" si="576"/>
        <v>0</v>
      </c>
      <c r="AO99" s="39">
        <f t="shared" si="576"/>
        <v>0</v>
      </c>
      <c r="AP99" s="39">
        <f t="shared" si="576"/>
        <v>0</v>
      </c>
      <c r="AQ99" s="39">
        <f t="shared" si="576"/>
        <v>0</v>
      </c>
      <c r="AR99" s="39">
        <f t="shared" si="576"/>
        <v>0</v>
      </c>
      <c r="AS99" s="39">
        <f t="shared" si="576"/>
        <v>0</v>
      </c>
      <c r="AT99" s="39">
        <f t="shared" si="576"/>
        <v>0</v>
      </c>
      <c r="AU99" s="39">
        <f t="shared" si="576"/>
        <v>0</v>
      </c>
      <c r="AV99" s="39">
        <f t="shared" si="576"/>
        <v>0</v>
      </c>
      <c r="AW99" s="39">
        <f t="shared" si="576"/>
        <v>0</v>
      </c>
      <c r="AX99" s="39">
        <f t="shared" si="576"/>
        <v>0</v>
      </c>
      <c r="AY99" s="39">
        <f t="shared" si="576"/>
        <v>0</v>
      </c>
      <c r="AZ99" s="39">
        <f t="shared" si="576"/>
        <v>0</v>
      </c>
      <c r="BA99" s="39">
        <f t="shared" si="576"/>
        <v>0</v>
      </c>
      <c r="BB99" s="39">
        <f t="shared" si="576"/>
        <v>0</v>
      </c>
      <c r="BC99" s="39">
        <f t="shared" si="576"/>
        <v>0</v>
      </c>
      <c r="BD99" s="39">
        <f t="shared" si="576"/>
        <v>0</v>
      </c>
      <c r="BE99" s="39">
        <f t="shared" si="576"/>
        <v>0</v>
      </c>
      <c r="BF99" s="39">
        <f t="shared" si="576"/>
        <v>0</v>
      </c>
      <c r="BG99" s="39">
        <f t="shared" si="576"/>
        <v>0</v>
      </c>
      <c r="BH99" s="39">
        <f t="shared" si="576"/>
        <v>0</v>
      </c>
      <c r="BI99" s="39">
        <f t="shared" si="576"/>
        <v>0</v>
      </c>
      <c r="BJ99" s="39">
        <f t="shared" si="576"/>
        <v>0</v>
      </c>
      <c r="BK99" s="39">
        <f t="shared" si="576"/>
        <v>0</v>
      </c>
      <c r="BL99" s="39">
        <f t="shared" si="576"/>
        <v>0</v>
      </c>
    </row>
    <row r="100" spans="1:64" ht="47.25" customHeight="1" x14ac:dyDescent="0.25">
      <c r="A100" s="28" t="s">
        <v>81</v>
      </c>
      <c r="B100" s="91" t="s">
        <v>113</v>
      </c>
      <c r="C100" s="91"/>
      <c r="D100" s="91"/>
      <c r="E100" s="39">
        <f>SUM(E101:E104)</f>
        <v>2470.4</v>
      </c>
      <c r="F100" s="39">
        <f t="shared" ref="F100:V100" si="577">SUM(F101:F104)</f>
        <v>0</v>
      </c>
      <c r="G100" s="39">
        <f t="shared" si="577"/>
        <v>0</v>
      </c>
      <c r="H100" s="39">
        <f t="shared" si="577"/>
        <v>2470.4</v>
      </c>
      <c r="I100" s="39">
        <f t="shared" si="577"/>
        <v>0</v>
      </c>
      <c r="J100" s="39">
        <f t="shared" si="577"/>
        <v>2102.6999999999998</v>
      </c>
      <c r="K100" s="39">
        <f t="shared" si="577"/>
        <v>0</v>
      </c>
      <c r="L100" s="39">
        <f t="shared" si="577"/>
        <v>0</v>
      </c>
      <c r="M100" s="39">
        <f>SUM(M101:M104)</f>
        <v>2102.6999999999998</v>
      </c>
      <c r="N100" s="39">
        <f t="shared" si="577"/>
        <v>0</v>
      </c>
      <c r="O100" s="39">
        <f t="shared" si="577"/>
        <v>367.69999999999993</v>
      </c>
      <c r="P100" s="39">
        <f t="shared" si="577"/>
        <v>0</v>
      </c>
      <c r="Q100" s="39">
        <f t="shared" si="577"/>
        <v>0</v>
      </c>
      <c r="R100" s="39">
        <f t="shared" si="577"/>
        <v>367.69999999999993</v>
      </c>
      <c r="S100" s="39">
        <f t="shared" si="577"/>
        <v>0</v>
      </c>
      <c r="T100" s="39">
        <f t="shared" si="577"/>
        <v>0</v>
      </c>
      <c r="U100" s="39">
        <f t="shared" si="577"/>
        <v>0</v>
      </c>
      <c r="V100" s="39">
        <f t="shared" si="577"/>
        <v>0</v>
      </c>
      <c r="W100" s="39">
        <f t="shared" ref="W100" si="578">SUM(W101:W104)</f>
        <v>0</v>
      </c>
      <c r="X100" s="39">
        <f t="shared" ref="X100" si="579">SUM(X101:X104)</f>
        <v>0</v>
      </c>
      <c r="Y100" s="39">
        <f t="shared" ref="Y100" si="580">SUM(Y101:Y104)</f>
        <v>0</v>
      </c>
      <c r="Z100" s="39">
        <f t="shared" ref="Z100" si="581">SUM(Z101:Z104)</f>
        <v>0</v>
      </c>
      <c r="AA100" s="39">
        <f t="shared" ref="AA100" si="582">SUM(AA101:AA104)</f>
        <v>0</v>
      </c>
      <c r="AB100" s="39">
        <f t="shared" ref="AB100" si="583">SUM(AB101:AB104)</f>
        <v>0</v>
      </c>
      <c r="AC100" s="39">
        <f t="shared" ref="AC100" si="584">SUM(AC101:AC104)</f>
        <v>0</v>
      </c>
      <c r="AD100" s="39">
        <f t="shared" ref="AD100" si="585">SUM(AD101:AD104)</f>
        <v>0</v>
      </c>
      <c r="AE100" s="39">
        <f t="shared" ref="AE100" si="586">SUM(AE101:AE104)</f>
        <v>0</v>
      </c>
      <c r="AF100" s="39">
        <f t="shared" ref="AF100" si="587">SUM(AF101:AF104)</f>
        <v>0</v>
      </c>
      <c r="AG100" s="39">
        <f t="shared" ref="AG100" si="588">SUM(AG101:AG104)</f>
        <v>0</v>
      </c>
      <c r="AH100" s="39">
        <f t="shared" ref="AH100" si="589">SUM(AH101:AH104)</f>
        <v>0</v>
      </c>
      <c r="AI100" s="39">
        <f t="shared" ref="AI100" si="590">SUM(AI101:AI104)</f>
        <v>0</v>
      </c>
      <c r="AJ100" s="39">
        <f t="shared" ref="AJ100" si="591">SUM(AJ101:AJ104)</f>
        <v>0</v>
      </c>
      <c r="AK100" s="39">
        <f t="shared" ref="AK100" si="592">SUM(AK101:AK104)</f>
        <v>0</v>
      </c>
      <c r="AL100" s="39">
        <f t="shared" ref="AL100:AM100" si="593">SUM(AL101:AL104)</f>
        <v>0</v>
      </c>
      <c r="AM100" s="39">
        <f t="shared" si="593"/>
        <v>0</v>
      </c>
      <c r="AN100" s="39">
        <f t="shared" ref="AN100" si="594">SUM(AN101:AN104)</f>
        <v>0</v>
      </c>
      <c r="AO100" s="39">
        <f t="shared" ref="AO100" si="595">SUM(AO101:AO104)</f>
        <v>0</v>
      </c>
      <c r="AP100" s="39">
        <f t="shared" ref="AP100" si="596">SUM(AP101:AP104)</f>
        <v>0</v>
      </c>
      <c r="AQ100" s="39">
        <f t="shared" ref="AQ100" si="597">SUM(AQ101:AQ104)</f>
        <v>0</v>
      </c>
      <c r="AR100" s="39">
        <f t="shared" ref="AR100" si="598">SUM(AR101:AR104)</f>
        <v>0</v>
      </c>
      <c r="AS100" s="39">
        <f t="shared" ref="AS100" si="599">SUM(AS101:AS104)</f>
        <v>0</v>
      </c>
      <c r="AT100" s="39">
        <f t="shared" ref="AT100" si="600">SUM(AT101:AT104)</f>
        <v>0</v>
      </c>
      <c r="AU100" s="39">
        <f t="shared" ref="AU100" si="601">SUM(AU101:AU104)</f>
        <v>0</v>
      </c>
      <c r="AV100" s="39">
        <f t="shared" ref="AV100" si="602">SUM(AV101:AV104)</f>
        <v>0</v>
      </c>
      <c r="AW100" s="39">
        <f t="shared" ref="AW100" si="603">SUM(AW101:AW104)</f>
        <v>0</v>
      </c>
      <c r="AX100" s="39">
        <f t="shared" ref="AX100" si="604">SUM(AX101:AX104)</f>
        <v>0</v>
      </c>
      <c r="AY100" s="39">
        <f t="shared" ref="AY100" si="605">SUM(AY101:AY104)</f>
        <v>0</v>
      </c>
      <c r="AZ100" s="39">
        <f t="shared" ref="AZ100" si="606">SUM(AZ101:AZ104)</f>
        <v>0</v>
      </c>
      <c r="BA100" s="39">
        <f t="shared" ref="BA100" si="607">SUM(BA101:BA104)</f>
        <v>0</v>
      </c>
      <c r="BB100" s="39">
        <f t="shared" ref="BB100" si="608">SUM(BB101:BB104)</f>
        <v>0</v>
      </c>
      <c r="BC100" s="39">
        <f t="shared" ref="BC100:BD100" si="609">SUM(BC101:BC104)</f>
        <v>0</v>
      </c>
      <c r="BD100" s="39">
        <f t="shared" si="609"/>
        <v>0</v>
      </c>
      <c r="BE100" s="39">
        <f t="shared" ref="BE100" si="610">SUM(BE101:BE104)</f>
        <v>0</v>
      </c>
      <c r="BF100" s="39">
        <f t="shared" ref="BF100" si="611">SUM(BF101:BF104)</f>
        <v>0</v>
      </c>
      <c r="BG100" s="39">
        <f t="shared" ref="BG100" si="612">SUM(BG101:BG104)</f>
        <v>0</v>
      </c>
      <c r="BH100" s="39">
        <f t="shared" ref="BH100" si="613">SUM(BH101:BH104)</f>
        <v>0</v>
      </c>
      <c r="BI100" s="39">
        <f t="shared" ref="BI100" si="614">SUM(BI101:BI104)</f>
        <v>0</v>
      </c>
      <c r="BJ100" s="39">
        <f t="shared" ref="BJ100" si="615">SUM(BJ101:BJ104)</f>
        <v>0</v>
      </c>
      <c r="BK100" s="39">
        <f t="shared" ref="BK100" si="616">SUM(BK101:BK104)</f>
        <v>0</v>
      </c>
      <c r="BL100" s="39">
        <f t="shared" ref="BL100" si="617">SUM(BL101:BL104)</f>
        <v>0</v>
      </c>
    </row>
    <row r="101" spans="1:64" ht="33" x14ac:dyDescent="0.25">
      <c r="A101" s="28" t="s">
        <v>109</v>
      </c>
      <c r="B101" s="29" t="s">
        <v>78</v>
      </c>
      <c r="C101" s="30" t="s">
        <v>24</v>
      </c>
      <c r="D101" s="30" t="s">
        <v>38</v>
      </c>
      <c r="E101" s="31">
        <f t="shared" ref="E101" si="618">J101+O101+T101+Y101+AD101+AI101+AN101+AS101+AX101</f>
        <v>1522.2999999999997</v>
      </c>
      <c r="F101" s="31">
        <f t="shared" ref="F101" si="619">K101+P101+U101+Z101+AE101+AJ101+AO101+AT101+AY101</f>
        <v>0</v>
      </c>
      <c r="G101" s="31">
        <f t="shared" ref="G101" si="620">L101+Q101+V101+AA101+AF101+AK101+AP101+AU101+AZ101</f>
        <v>0</v>
      </c>
      <c r="H101" s="31">
        <f t="shared" ref="H101" si="621">M101+R101+W101+AB101+AG101+AL101+AQ101+AV101+BA101</f>
        <v>1522.2999999999997</v>
      </c>
      <c r="I101" s="31">
        <f t="shared" ref="I101" si="622">N101+S101+X101+AC101+AH101+AM101+AR101+AW101+BB101</f>
        <v>0</v>
      </c>
      <c r="J101" s="32">
        <f>M101</f>
        <v>1154.5999999999999</v>
      </c>
      <c r="K101" s="40">
        <v>0</v>
      </c>
      <c r="L101" s="40">
        <v>0</v>
      </c>
      <c r="M101" s="32">
        <f>2309.2-1154.6</f>
        <v>1154.5999999999999</v>
      </c>
      <c r="N101" s="40">
        <v>0</v>
      </c>
      <c r="O101" s="33">
        <f>SUM(P101:S101)</f>
        <v>367.69999999999993</v>
      </c>
      <c r="P101" s="40">
        <v>0</v>
      </c>
      <c r="Q101" s="40">
        <v>0</v>
      </c>
      <c r="R101" s="41">
        <f>1154.6-786.9</f>
        <v>367.69999999999993</v>
      </c>
      <c r="S101" s="40">
        <v>0</v>
      </c>
      <c r="T101" s="33">
        <f>SUM(U101:X101)</f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>SUM(Z101:AC101)</f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>SUM(AE101:AH101)</f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>SUM(AJ101:AM101)</f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>SUM(AO101:AR101)</f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>SUM(AT101:AW101)</f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>SUM(AY101:BB101)</f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>SUM(BD101:BG101)</f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>SUM(BI101:BL101)</f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110</v>
      </c>
      <c r="B102" s="29" t="s">
        <v>66</v>
      </c>
      <c r="C102" s="30" t="s">
        <v>24</v>
      </c>
      <c r="D102" s="30" t="s">
        <v>38</v>
      </c>
      <c r="E102" s="31">
        <f t="shared" ref="E102:E104" si="623">J102+O102+T102+Y102+AD102+AI102+AN102+AS102+AX102</f>
        <v>65</v>
      </c>
      <c r="F102" s="31">
        <f t="shared" ref="F102:F104" si="624">K102+P102+U102+Z102+AE102+AJ102+AO102+AT102+AY102</f>
        <v>0</v>
      </c>
      <c r="G102" s="31">
        <f t="shared" ref="G102:G104" si="625">L102+Q102+V102+AA102+AF102+AK102+AP102+AU102+AZ102</f>
        <v>0</v>
      </c>
      <c r="H102" s="31">
        <f t="shared" ref="H102:H104" si="626">M102+R102+W102+AB102+AG102+AL102+AQ102+AV102+BA102</f>
        <v>65</v>
      </c>
      <c r="I102" s="31">
        <f t="shared" ref="I102:I104" si="627">N102+S102+X102+AC102+AH102+AM102+AR102+AW102+BB102</f>
        <v>0</v>
      </c>
      <c r="J102" s="32">
        <f>M102</f>
        <v>65</v>
      </c>
      <c r="K102" s="40">
        <v>0</v>
      </c>
      <c r="L102" s="40">
        <v>0</v>
      </c>
      <c r="M102" s="32">
        <v>65</v>
      </c>
      <c r="N102" s="40">
        <v>0</v>
      </c>
      <c r="O102" s="33">
        <f t="shared" ref="O102:O103" si="628">SUM(P102:S102)</f>
        <v>0</v>
      </c>
      <c r="P102" s="40">
        <v>0</v>
      </c>
      <c r="Q102" s="40">
        <v>0</v>
      </c>
      <c r="R102" s="40">
        <v>0</v>
      </c>
      <c r="S102" s="40">
        <v>0</v>
      </c>
      <c r="T102" s="33">
        <f t="shared" ref="T102:T103" si="629">SUM(U102:X102)</f>
        <v>0</v>
      </c>
      <c r="U102" s="40">
        <v>0</v>
      </c>
      <c r="V102" s="40">
        <v>0</v>
      </c>
      <c r="W102" s="40">
        <v>0</v>
      </c>
      <c r="X102" s="40">
        <v>0</v>
      </c>
      <c r="Y102" s="33">
        <f t="shared" ref="Y102:Y103" si="630">SUM(Z102:AC102)</f>
        <v>0</v>
      </c>
      <c r="Z102" s="40">
        <v>0</v>
      </c>
      <c r="AA102" s="40">
        <v>0</v>
      </c>
      <c r="AB102" s="40">
        <v>0</v>
      </c>
      <c r="AC102" s="40">
        <v>0</v>
      </c>
      <c r="AD102" s="33">
        <f t="shared" ref="AD102:AD103" si="631">SUM(AE102:AH102)</f>
        <v>0</v>
      </c>
      <c r="AE102" s="40">
        <v>0</v>
      </c>
      <c r="AF102" s="40">
        <v>0</v>
      </c>
      <c r="AG102" s="40">
        <v>0</v>
      </c>
      <c r="AH102" s="40">
        <v>0</v>
      </c>
      <c r="AI102" s="33">
        <f t="shared" ref="AI102:AI103" si="632">SUM(AJ102:AM102)</f>
        <v>0</v>
      </c>
      <c r="AJ102" s="40">
        <v>0</v>
      </c>
      <c r="AK102" s="40">
        <v>0</v>
      </c>
      <c r="AL102" s="40">
        <v>0</v>
      </c>
      <c r="AM102" s="40">
        <v>0</v>
      </c>
      <c r="AN102" s="33">
        <f t="shared" ref="AN102:AN103" si="633">SUM(AO102:AR102)</f>
        <v>0</v>
      </c>
      <c r="AO102" s="40">
        <v>0</v>
      </c>
      <c r="AP102" s="40">
        <v>0</v>
      </c>
      <c r="AQ102" s="40">
        <v>0</v>
      </c>
      <c r="AR102" s="40">
        <v>0</v>
      </c>
      <c r="AS102" s="33">
        <f t="shared" ref="AS102:AS103" si="634">SUM(AT102:AW102)</f>
        <v>0</v>
      </c>
      <c r="AT102" s="40">
        <v>0</v>
      </c>
      <c r="AU102" s="40">
        <v>0</v>
      </c>
      <c r="AV102" s="40">
        <v>0</v>
      </c>
      <c r="AW102" s="40">
        <v>0</v>
      </c>
      <c r="AX102" s="33">
        <f t="shared" ref="AX102:AX103" si="635">SUM(AY102:BB102)</f>
        <v>0</v>
      </c>
      <c r="AY102" s="40">
        <v>0</v>
      </c>
      <c r="AZ102" s="40">
        <v>0</v>
      </c>
      <c r="BA102" s="40">
        <v>0</v>
      </c>
      <c r="BB102" s="40">
        <v>0</v>
      </c>
      <c r="BC102" s="33">
        <f t="shared" ref="BC102:BC103" si="636">SUM(BD102:BG102)</f>
        <v>0</v>
      </c>
      <c r="BD102" s="40">
        <v>0</v>
      </c>
      <c r="BE102" s="40">
        <v>0</v>
      </c>
      <c r="BF102" s="40">
        <v>0</v>
      </c>
      <c r="BG102" s="40">
        <v>0</v>
      </c>
      <c r="BH102" s="33">
        <f t="shared" ref="BH102:BH103" si="637">SUM(BI102:BL102)</f>
        <v>0</v>
      </c>
      <c r="BI102" s="40">
        <v>0</v>
      </c>
      <c r="BJ102" s="40">
        <v>0</v>
      </c>
      <c r="BK102" s="40">
        <v>0</v>
      </c>
      <c r="BL102" s="40">
        <v>0</v>
      </c>
    </row>
    <row r="103" spans="1:64" ht="33" x14ac:dyDescent="0.25">
      <c r="A103" s="28" t="s">
        <v>111</v>
      </c>
      <c r="B103" s="29" t="s">
        <v>77</v>
      </c>
      <c r="C103" s="30" t="s">
        <v>24</v>
      </c>
      <c r="D103" s="30" t="s">
        <v>38</v>
      </c>
      <c r="E103" s="31">
        <f t="shared" si="623"/>
        <v>562.70000000000005</v>
      </c>
      <c r="F103" s="31">
        <f t="shared" si="624"/>
        <v>0</v>
      </c>
      <c r="G103" s="31">
        <f t="shared" si="625"/>
        <v>0</v>
      </c>
      <c r="H103" s="31">
        <f t="shared" si="626"/>
        <v>562.70000000000005</v>
      </c>
      <c r="I103" s="31">
        <f t="shared" si="627"/>
        <v>0</v>
      </c>
      <c r="J103" s="32">
        <f>M103</f>
        <v>562.70000000000005</v>
      </c>
      <c r="K103" s="40">
        <v>0</v>
      </c>
      <c r="L103" s="40">
        <v>0</v>
      </c>
      <c r="M103" s="32">
        <v>562.70000000000005</v>
      </c>
      <c r="N103" s="40">
        <v>0</v>
      </c>
      <c r="O103" s="33">
        <f t="shared" si="628"/>
        <v>0</v>
      </c>
      <c r="P103" s="40">
        <v>0</v>
      </c>
      <c r="Q103" s="40">
        <v>0</v>
      </c>
      <c r="R103" s="40">
        <v>0</v>
      </c>
      <c r="S103" s="40">
        <v>0</v>
      </c>
      <c r="T103" s="33">
        <f t="shared" si="629"/>
        <v>0</v>
      </c>
      <c r="U103" s="40">
        <v>0</v>
      </c>
      <c r="V103" s="40">
        <v>0</v>
      </c>
      <c r="W103" s="40">
        <v>0</v>
      </c>
      <c r="X103" s="40">
        <v>0</v>
      </c>
      <c r="Y103" s="33">
        <f t="shared" si="630"/>
        <v>0</v>
      </c>
      <c r="Z103" s="40">
        <v>0</v>
      </c>
      <c r="AA103" s="40">
        <v>0</v>
      </c>
      <c r="AB103" s="40">
        <v>0</v>
      </c>
      <c r="AC103" s="40">
        <v>0</v>
      </c>
      <c r="AD103" s="33">
        <f t="shared" si="631"/>
        <v>0</v>
      </c>
      <c r="AE103" s="40">
        <v>0</v>
      </c>
      <c r="AF103" s="40">
        <v>0</v>
      </c>
      <c r="AG103" s="40">
        <v>0</v>
      </c>
      <c r="AH103" s="40">
        <v>0</v>
      </c>
      <c r="AI103" s="33">
        <f t="shared" si="632"/>
        <v>0</v>
      </c>
      <c r="AJ103" s="40">
        <v>0</v>
      </c>
      <c r="AK103" s="40">
        <v>0</v>
      </c>
      <c r="AL103" s="40">
        <v>0</v>
      </c>
      <c r="AM103" s="40">
        <v>0</v>
      </c>
      <c r="AN103" s="33">
        <f t="shared" si="633"/>
        <v>0</v>
      </c>
      <c r="AO103" s="40">
        <v>0</v>
      </c>
      <c r="AP103" s="40">
        <v>0</v>
      </c>
      <c r="AQ103" s="40">
        <v>0</v>
      </c>
      <c r="AR103" s="40">
        <v>0</v>
      </c>
      <c r="AS103" s="33">
        <f t="shared" si="634"/>
        <v>0</v>
      </c>
      <c r="AT103" s="40">
        <v>0</v>
      </c>
      <c r="AU103" s="40">
        <v>0</v>
      </c>
      <c r="AV103" s="40">
        <v>0</v>
      </c>
      <c r="AW103" s="40">
        <v>0</v>
      </c>
      <c r="AX103" s="33">
        <f t="shared" si="635"/>
        <v>0</v>
      </c>
      <c r="AY103" s="40">
        <v>0</v>
      </c>
      <c r="AZ103" s="40">
        <v>0</v>
      </c>
      <c r="BA103" s="40">
        <v>0</v>
      </c>
      <c r="BB103" s="40">
        <v>0</v>
      </c>
      <c r="BC103" s="33">
        <f t="shared" si="636"/>
        <v>0</v>
      </c>
      <c r="BD103" s="40">
        <v>0</v>
      </c>
      <c r="BE103" s="40">
        <v>0</v>
      </c>
      <c r="BF103" s="40">
        <v>0</v>
      </c>
      <c r="BG103" s="40">
        <v>0</v>
      </c>
      <c r="BH103" s="33">
        <f t="shared" si="637"/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112</v>
      </c>
      <c r="B104" s="29" t="s">
        <v>82</v>
      </c>
      <c r="C104" s="30" t="s">
        <v>24</v>
      </c>
      <c r="D104" s="30" t="s">
        <v>38</v>
      </c>
      <c r="E104" s="31">
        <f t="shared" si="623"/>
        <v>320.39999999999998</v>
      </c>
      <c r="F104" s="31">
        <f t="shared" si="624"/>
        <v>0</v>
      </c>
      <c r="G104" s="31">
        <f t="shared" si="625"/>
        <v>0</v>
      </c>
      <c r="H104" s="31">
        <f t="shared" si="626"/>
        <v>320.39999999999998</v>
      </c>
      <c r="I104" s="31">
        <f t="shared" si="627"/>
        <v>0</v>
      </c>
      <c r="J104" s="32">
        <f>M104</f>
        <v>320.39999999999998</v>
      </c>
      <c r="K104" s="40">
        <v>0</v>
      </c>
      <c r="L104" s="40">
        <v>0</v>
      </c>
      <c r="M104" s="32">
        <v>320.39999999999998</v>
      </c>
      <c r="N104" s="40">
        <v>0</v>
      </c>
      <c r="O104" s="33">
        <f>SUM(P104:S104)</f>
        <v>0</v>
      </c>
      <c r="P104" s="39">
        <f>P105+P110</f>
        <v>0</v>
      </c>
      <c r="Q104" s="39">
        <f>Q105+Q110</f>
        <v>0</v>
      </c>
      <c r="R104" s="39">
        <v>0</v>
      </c>
      <c r="S104" s="39">
        <v>0</v>
      </c>
      <c r="T104" s="33">
        <f>SUM(U104:X104)</f>
        <v>0</v>
      </c>
      <c r="U104" s="39">
        <f>U105+U110</f>
        <v>0</v>
      </c>
      <c r="V104" s="39">
        <v>0</v>
      </c>
      <c r="W104" s="33">
        <v>0</v>
      </c>
      <c r="X104" s="39">
        <v>0</v>
      </c>
      <c r="Y104" s="33">
        <f>SUM(Z104:AC104)</f>
        <v>0</v>
      </c>
      <c r="Z104" s="39">
        <f>Z105+Z110</f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39">
        <f>AE105+AE110</f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39">
        <f>AJ105+AJ110</f>
        <v>0</v>
      </c>
      <c r="AK104" s="39">
        <f>AK105+AK110</f>
        <v>0</v>
      </c>
      <c r="AL104" s="39">
        <f>AL105+AL110</f>
        <v>0</v>
      </c>
      <c r="AM104" s="39">
        <f>AM105+AM110</f>
        <v>0</v>
      </c>
      <c r="AN104" s="33">
        <f>SUM(AO104:AR104)</f>
        <v>0</v>
      </c>
      <c r="AO104" s="39">
        <f>AO105+AO110</f>
        <v>0</v>
      </c>
      <c r="AP104" s="39">
        <f>AP105+AP110</f>
        <v>0</v>
      </c>
      <c r="AQ104" s="39">
        <f>AQ105+AQ110</f>
        <v>0</v>
      </c>
      <c r="AR104" s="39">
        <f>AR105+AR110</f>
        <v>0</v>
      </c>
      <c r="AS104" s="33">
        <f>SUM(AT104:AW104)</f>
        <v>0</v>
      </c>
      <c r="AT104" s="39">
        <f>AT105+AT110</f>
        <v>0</v>
      </c>
      <c r="AU104" s="39">
        <f>AU105+AU110</f>
        <v>0</v>
      </c>
      <c r="AV104" s="39">
        <f>AV105+AV110</f>
        <v>0</v>
      </c>
      <c r="AW104" s="39">
        <f>AW105+AW110</f>
        <v>0</v>
      </c>
      <c r="AX104" s="33">
        <f>SUM(AY104:BB104)</f>
        <v>0</v>
      </c>
      <c r="AY104" s="39">
        <f>AY105+AY110</f>
        <v>0</v>
      </c>
      <c r="AZ104" s="39">
        <f>AZ105+AZ110</f>
        <v>0</v>
      </c>
      <c r="BA104" s="39">
        <f>BA105+BA110</f>
        <v>0</v>
      </c>
      <c r="BB104" s="39">
        <f>BB105+BB110</f>
        <v>0</v>
      </c>
      <c r="BC104" s="33">
        <f>SUM(BD104:BG104)</f>
        <v>0</v>
      </c>
      <c r="BD104" s="39">
        <f>BD105+BD110</f>
        <v>0</v>
      </c>
      <c r="BE104" s="39">
        <f>BE105+BE110</f>
        <v>0</v>
      </c>
      <c r="BF104" s="39">
        <f>BF105+BF110</f>
        <v>0</v>
      </c>
      <c r="BG104" s="39">
        <f>BG105+BG110</f>
        <v>0</v>
      </c>
      <c r="BH104" s="33">
        <f>SUM(BI104:BL104)</f>
        <v>0</v>
      </c>
      <c r="BI104" s="39">
        <f>BI105+BI110</f>
        <v>0</v>
      </c>
      <c r="BJ104" s="39">
        <f>BJ105+BJ110</f>
        <v>0</v>
      </c>
      <c r="BK104" s="39">
        <f>BK105+BK110</f>
        <v>0</v>
      </c>
      <c r="BL104" s="39">
        <f>BL105+BL110</f>
        <v>0</v>
      </c>
    </row>
    <row r="105" spans="1:64" ht="31.5" customHeight="1" x14ac:dyDescent="0.25">
      <c r="A105" s="28" t="s">
        <v>115</v>
      </c>
      <c r="B105" s="91" t="s">
        <v>114</v>
      </c>
      <c r="C105" s="91"/>
      <c r="D105" s="91"/>
      <c r="E105" s="39">
        <f>SUM(E106:E109)</f>
        <v>4695.7</v>
      </c>
      <c r="F105" s="39">
        <f t="shared" ref="F105:BL105" si="638">SUM(F106:F109)</f>
        <v>0</v>
      </c>
      <c r="G105" s="39">
        <f t="shared" si="638"/>
        <v>0</v>
      </c>
      <c r="H105" s="39">
        <f t="shared" si="638"/>
        <v>4695.7</v>
      </c>
      <c r="I105" s="39">
        <f t="shared" si="638"/>
        <v>0</v>
      </c>
      <c r="J105" s="39">
        <f t="shared" si="638"/>
        <v>2771.5</v>
      </c>
      <c r="K105" s="39">
        <f t="shared" si="638"/>
        <v>0</v>
      </c>
      <c r="L105" s="39">
        <f t="shared" si="638"/>
        <v>0</v>
      </c>
      <c r="M105" s="39">
        <f t="shared" si="638"/>
        <v>2771.5</v>
      </c>
      <c r="N105" s="39">
        <f t="shared" si="638"/>
        <v>0</v>
      </c>
      <c r="O105" s="39">
        <f t="shared" si="638"/>
        <v>0</v>
      </c>
      <c r="P105" s="39">
        <f t="shared" si="638"/>
        <v>0</v>
      </c>
      <c r="Q105" s="39">
        <f t="shared" si="638"/>
        <v>0</v>
      </c>
      <c r="R105" s="39">
        <f t="shared" si="638"/>
        <v>0</v>
      </c>
      <c r="S105" s="39">
        <f t="shared" si="638"/>
        <v>0</v>
      </c>
      <c r="T105" s="39">
        <f t="shared" si="638"/>
        <v>0</v>
      </c>
      <c r="U105" s="39">
        <f t="shared" si="638"/>
        <v>0</v>
      </c>
      <c r="V105" s="39">
        <f t="shared" si="638"/>
        <v>0</v>
      </c>
      <c r="W105" s="39">
        <f t="shared" si="638"/>
        <v>0</v>
      </c>
      <c r="X105" s="39">
        <f t="shared" si="638"/>
        <v>0</v>
      </c>
      <c r="Y105" s="39">
        <f t="shared" si="638"/>
        <v>1924.2</v>
      </c>
      <c r="Z105" s="39">
        <f t="shared" si="638"/>
        <v>0</v>
      </c>
      <c r="AA105" s="39">
        <f t="shared" si="638"/>
        <v>0</v>
      </c>
      <c r="AB105" s="39">
        <f t="shared" si="638"/>
        <v>1924.2</v>
      </c>
      <c r="AC105" s="39">
        <f t="shared" si="638"/>
        <v>0</v>
      </c>
      <c r="AD105" s="39">
        <f t="shared" si="638"/>
        <v>0</v>
      </c>
      <c r="AE105" s="39">
        <f t="shared" si="638"/>
        <v>0</v>
      </c>
      <c r="AF105" s="39">
        <f t="shared" si="638"/>
        <v>0</v>
      </c>
      <c r="AG105" s="39">
        <f t="shared" si="638"/>
        <v>0</v>
      </c>
      <c r="AH105" s="39">
        <f t="shared" si="638"/>
        <v>0</v>
      </c>
      <c r="AI105" s="39">
        <f t="shared" si="638"/>
        <v>0</v>
      </c>
      <c r="AJ105" s="39">
        <f t="shared" si="638"/>
        <v>0</v>
      </c>
      <c r="AK105" s="39">
        <f t="shared" si="638"/>
        <v>0</v>
      </c>
      <c r="AL105" s="39">
        <f t="shared" si="638"/>
        <v>0</v>
      </c>
      <c r="AM105" s="39">
        <f t="shared" si="638"/>
        <v>0</v>
      </c>
      <c r="AN105" s="39">
        <f t="shared" si="638"/>
        <v>0</v>
      </c>
      <c r="AO105" s="39">
        <f t="shared" si="638"/>
        <v>0</v>
      </c>
      <c r="AP105" s="39">
        <f t="shared" si="638"/>
        <v>0</v>
      </c>
      <c r="AQ105" s="39">
        <f t="shared" si="638"/>
        <v>0</v>
      </c>
      <c r="AR105" s="39">
        <f t="shared" si="638"/>
        <v>0</v>
      </c>
      <c r="AS105" s="39">
        <f t="shared" si="638"/>
        <v>0</v>
      </c>
      <c r="AT105" s="39">
        <f t="shared" si="638"/>
        <v>0</v>
      </c>
      <c r="AU105" s="39">
        <f t="shared" si="638"/>
        <v>0</v>
      </c>
      <c r="AV105" s="39">
        <f t="shared" si="638"/>
        <v>0</v>
      </c>
      <c r="AW105" s="39">
        <f t="shared" si="638"/>
        <v>0</v>
      </c>
      <c r="AX105" s="39">
        <f t="shared" si="638"/>
        <v>0</v>
      </c>
      <c r="AY105" s="39">
        <f t="shared" si="638"/>
        <v>0</v>
      </c>
      <c r="AZ105" s="39">
        <f t="shared" si="638"/>
        <v>0</v>
      </c>
      <c r="BA105" s="39">
        <f t="shared" si="638"/>
        <v>0</v>
      </c>
      <c r="BB105" s="39">
        <f t="shared" si="638"/>
        <v>0</v>
      </c>
      <c r="BC105" s="39">
        <f t="shared" si="638"/>
        <v>0</v>
      </c>
      <c r="BD105" s="39">
        <f t="shared" si="638"/>
        <v>0</v>
      </c>
      <c r="BE105" s="39">
        <f t="shared" si="638"/>
        <v>0</v>
      </c>
      <c r="BF105" s="39">
        <f t="shared" si="638"/>
        <v>0</v>
      </c>
      <c r="BG105" s="39">
        <f t="shared" si="638"/>
        <v>0</v>
      </c>
      <c r="BH105" s="39">
        <f t="shared" si="638"/>
        <v>0</v>
      </c>
      <c r="BI105" s="39">
        <f t="shared" si="638"/>
        <v>0</v>
      </c>
      <c r="BJ105" s="39">
        <f t="shared" si="638"/>
        <v>0</v>
      </c>
      <c r="BK105" s="39">
        <f t="shared" si="638"/>
        <v>0</v>
      </c>
      <c r="BL105" s="39">
        <f t="shared" si="638"/>
        <v>0</v>
      </c>
    </row>
    <row r="106" spans="1:64" ht="33" x14ac:dyDescent="0.25">
      <c r="A106" s="28" t="s">
        <v>201</v>
      </c>
      <c r="B106" s="29" t="s">
        <v>78</v>
      </c>
      <c r="C106" s="30" t="s">
        <v>24</v>
      </c>
      <c r="D106" s="30" t="s">
        <v>24</v>
      </c>
      <c r="E106" s="31">
        <f t="shared" ref="E106" si="639">J106+O106+T106+Y106+AD106+AI106+AN106+AS106+AX106</f>
        <v>700.7</v>
      </c>
      <c r="F106" s="31">
        <f t="shared" ref="F106" si="640">K106+P106+U106+Z106+AE106+AJ106+AO106+AT106+AY106</f>
        <v>0</v>
      </c>
      <c r="G106" s="31">
        <f t="shared" ref="G106" si="641">L106+Q106+V106+AA106+AF106+AK106+AP106+AU106+AZ106</f>
        <v>0</v>
      </c>
      <c r="H106" s="31">
        <f t="shared" ref="H106" si="642">M106+R106+W106+AB106+AG106+AL106+AQ106+AV106+BA106</f>
        <v>700.7</v>
      </c>
      <c r="I106" s="31">
        <f t="shared" ref="I106" si="643">N106+S106+X106+AC106+AH106+AM106+AR106+AW106+BB106</f>
        <v>0</v>
      </c>
      <c r="J106" s="32">
        <f>M106</f>
        <v>700.7</v>
      </c>
      <c r="K106" s="40">
        <v>0</v>
      </c>
      <c r="L106" s="40">
        <v>0</v>
      </c>
      <c r="M106" s="32">
        <v>700.7</v>
      </c>
      <c r="N106" s="40">
        <v>0</v>
      </c>
      <c r="O106" s="33">
        <f t="shared" ref="O106:O107" si="644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5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6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7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8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49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50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51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2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3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116</v>
      </c>
      <c r="B107" s="29" t="s">
        <v>97</v>
      </c>
      <c r="C107" s="30" t="s">
        <v>24</v>
      </c>
      <c r="D107" s="30" t="s">
        <v>24</v>
      </c>
      <c r="E107" s="31">
        <f t="shared" ref="E107" si="654">J107+O107+T107+Y107+AD107+AI107+AN107+AS107+AX107</f>
        <v>1476.8</v>
      </c>
      <c r="F107" s="31">
        <f t="shared" ref="F107" si="655">K107+P107+U107+Z107+AE107+AJ107+AO107+AT107+AY107</f>
        <v>0</v>
      </c>
      <c r="G107" s="31">
        <f t="shared" ref="G107" si="656">L107+Q107+V107+AA107+AF107+AK107+AP107+AU107+AZ107</f>
        <v>0</v>
      </c>
      <c r="H107" s="31">
        <f t="shared" ref="H107" si="657">M107+R107+W107+AB107+AG107+AL107+AQ107+AV107+BA107</f>
        <v>1476.8</v>
      </c>
      <c r="I107" s="31">
        <f t="shared" ref="I107" si="658">N107+S107+X107+AC107+AH107+AM107+AR107+AW107+BB107</f>
        <v>0</v>
      </c>
      <c r="J107" s="32">
        <f>M107</f>
        <v>1476.8</v>
      </c>
      <c r="K107" s="40">
        <v>0</v>
      </c>
      <c r="L107" s="40">
        <v>0</v>
      </c>
      <c r="M107" s="32">
        <v>1476.8</v>
      </c>
      <c r="N107" s="40">
        <v>0</v>
      </c>
      <c r="O107" s="33">
        <f t="shared" si="644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5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6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7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8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49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50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51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2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3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117</v>
      </c>
      <c r="B108" s="29" t="s">
        <v>77</v>
      </c>
      <c r="C108" s="30" t="s">
        <v>24</v>
      </c>
      <c r="D108" s="30" t="s">
        <v>38</v>
      </c>
      <c r="E108" s="31">
        <f t="shared" ref="E108:E109" si="659">J108+O108+T108+Y108+AD108+AI108+AN108+AS108+AX108</f>
        <v>594</v>
      </c>
      <c r="F108" s="31">
        <f t="shared" ref="F108:F109" si="660">K108+P108+U108+Z108+AE108+AJ108+AO108+AT108+AY108</f>
        <v>0</v>
      </c>
      <c r="G108" s="31">
        <f t="shared" ref="G108:G109" si="661">L108+Q108+V108+AA108+AF108+AK108+AP108+AU108+AZ108</f>
        <v>0</v>
      </c>
      <c r="H108" s="31">
        <f t="shared" ref="H108:H109" si="662">M108+R108+W108+AB108+AG108+AL108+AQ108+AV108+BA108</f>
        <v>594</v>
      </c>
      <c r="I108" s="31">
        <f t="shared" ref="I108:I109" si="663">N108+S108+X108+AC108+AH108+AM108+AR108+AW108+BB108</f>
        <v>0</v>
      </c>
      <c r="J108" s="32">
        <f>M108</f>
        <v>594</v>
      </c>
      <c r="K108" s="40">
        <v>0</v>
      </c>
      <c r="L108" s="40">
        <v>0</v>
      </c>
      <c r="M108" s="32">
        <v>594</v>
      </c>
      <c r="N108" s="40">
        <v>0</v>
      </c>
      <c r="O108" s="33">
        <f>SUM(P108:S108)</f>
        <v>0</v>
      </c>
      <c r="P108" s="39">
        <f t="shared" ref="P108:Q109" si="664">P110+P115</f>
        <v>0</v>
      </c>
      <c r="Q108" s="39">
        <f t="shared" si="664"/>
        <v>0</v>
      </c>
      <c r="R108" s="39">
        <v>0</v>
      </c>
      <c r="S108" s="39">
        <v>0</v>
      </c>
      <c r="T108" s="33">
        <f>SUM(U108:X108)</f>
        <v>0</v>
      </c>
      <c r="U108" s="39">
        <f t="shared" ref="U108:U109" si="665">U110+U115</f>
        <v>0</v>
      </c>
      <c r="V108" s="33">
        <v>0</v>
      </c>
      <c r="W108" s="33">
        <v>0</v>
      </c>
      <c r="X108" s="33">
        <v>0</v>
      </c>
      <c r="Y108" s="33">
        <f t="shared" ref="Y108:Y109" si="666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67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 t="shared" ref="AJ108:AM109" si="668">AJ110+AJ115</f>
        <v>0</v>
      </c>
      <c r="AK108" s="39">
        <f t="shared" si="668"/>
        <v>0</v>
      </c>
      <c r="AL108" s="39">
        <f t="shared" si="668"/>
        <v>0</v>
      </c>
      <c r="AM108" s="39">
        <f t="shared" si="668"/>
        <v>0</v>
      </c>
      <c r="AN108" s="33">
        <f>SUM(AO108:AR108)</f>
        <v>0</v>
      </c>
      <c r="AO108" s="39">
        <f t="shared" ref="AO108:AR109" si="669">AO110+AO115</f>
        <v>0</v>
      </c>
      <c r="AP108" s="39">
        <f t="shared" si="669"/>
        <v>0</v>
      </c>
      <c r="AQ108" s="39">
        <f t="shared" si="669"/>
        <v>0</v>
      </c>
      <c r="AR108" s="39">
        <f t="shared" si="669"/>
        <v>0</v>
      </c>
      <c r="AS108" s="33">
        <f>SUM(AT108:AW108)</f>
        <v>0</v>
      </c>
      <c r="AT108" s="39">
        <f t="shared" ref="AT108:AW109" si="670">AT110+AT115</f>
        <v>0</v>
      </c>
      <c r="AU108" s="39">
        <f t="shared" si="670"/>
        <v>0</v>
      </c>
      <c r="AV108" s="39">
        <f t="shared" si="670"/>
        <v>0</v>
      </c>
      <c r="AW108" s="39">
        <f t="shared" si="670"/>
        <v>0</v>
      </c>
      <c r="AX108" s="33">
        <f>SUM(AY108:BB108)</f>
        <v>0</v>
      </c>
      <c r="AY108" s="39">
        <f t="shared" ref="AY108:BB109" si="671">AY110+AY115</f>
        <v>0</v>
      </c>
      <c r="AZ108" s="39">
        <f t="shared" si="671"/>
        <v>0</v>
      </c>
      <c r="BA108" s="39">
        <f t="shared" si="671"/>
        <v>0</v>
      </c>
      <c r="BB108" s="39">
        <f t="shared" si="671"/>
        <v>0</v>
      </c>
      <c r="BC108" s="33">
        <f>SUM(BD108:BG108)</f>
        <v>0</v>
      </c>
      <c r="BD108" s="39">
        <f t="shared" ref="BD108:BG109" si="672">BD110+BD115</f>
        <v>0</v>
      </c>
      <c r="BE108" s="39">
        <f t="shared" si="672"/>
        <v>0</v>
      </c>
      <c r="BF108" s="39">
        <f t="shared" si="672"/>
        <v>0</v>
      </c>
      <c r="BG108" s="39">
        <f t="shared" si="672"/>
        <v>0</v>
      </c>
      <c r="BH108" s="33">
        <f>SUM(BI108:BL108)</f>
        <v>0</v>
      </c>
      <c r="BI108" s="39">
        <f t="shared" ref="BI108:BL109" si="673">BI110+BI115</f>
        <v>0</v>
      </c>
      <c r="BJ108" s="39">
        <f t="shared" si="673"/>
        <v>0</v>
      </c>
      <c r="BK108" s="39">
        <f t="shared" si="673"/>
        <v>0</v>
      </c>
      <c r="BL108" s="39">
        <f t="shared" si="673"/>
        <v>0</v>
      </c>
    </row>
    <row r="109" spans="1:64" ht="49.5" x14ac:dyDescent="0.25">
      <c r="A109" s="28" t="s">
        <v>320</v>
      </c>
      <c r="B109" s="29" t="s">
        <v>321</v>
      </c>
      <c r="C109" s="30" t="s">
        <v>24</v>
      </c>
      <c r="D109" s="30" t="s">
        <v>38</v>
      </c>
      <c r="E109" s="31">
        <f t="shared" si="659"/>
        <v>1924.2</v>
      </c>
      <c r="F109" s="31">
        <f t="shared" si="660"/>
        <v>0</v>
      </c>
      <c r="G109" s="31">
        <f t="shared" si="661"/>
        <v>0</v>
      </c>
      <c r="H109" s="31">
        <f t="shared" si="662"/>
        <v>1924.2</v>
      </c>
      <c r="I109" s="31">
        <f t="shared" si="663"/>
        <v>0</v>
      </c>
      <c r="J109" s="50">
        <f>M109</f>
        <v>0</v>
      </c>
      <c r="K109" s="40">
        <v>0</v>
      </c>
      <c r="L109" s="40">
        <v>0</v>
      </c>
      <c r="M109" s="50">
        <v>0</v>
      </c>
      <c r="N109" s="40">
        <v>0</v>
      </c>
      <c r="O109" s="33">
        <f>SUM(P109:S109)</f>
        <v>0</v>
      </c>
      <c r="P109" s="39">
        <f t="shared" si="664"/>
        <v>0</v>
      </c>
      <c r="Q109" s="39">
        <f t="shared" si="664"/>
        <v>0</v>
      </c>
      <c r="R109" s="39">
        <v>0</v>
      </c>
      <c r="S109" s="39">
        <v>0</v>
      </c>
      <c r="T109" s="33">
        <f>SUM(U109:X109)</f>
        <v>0</v>
      </c>
      <c r="U109" s="39">
        <f t="shared" si="665"/>
        <v>0</v>
      </c>
      <c r="V109" s="33">
        <v>0</v>
      </c>
      <c r="W109" s="33">
        <v>0</v>
      </c>
      <c r="X109" s="33">
        <v>0</v>
      </c>
      <c r="Y109" s="33">
        <f t="shared" si="666"/>
        <v>1924.2</v>
      </c>
      <c r="Z109" s="40">
        <v>0</v>
      </c>
      <c r="AA109" s="40">
        <v>0</v>
      </c>
      <c r="AB109" s="41">
        <v>1924.2</v>
      </c>
      <c r="AC109" s="40">
        <v>0</v>
      </c>
      <c r="AD109" s="33">
        <f t="shared" si="667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>SUM(AJ109:AM109)</f>
        <v>0</v>
      </c>
      <c r="AJ109" s="39">
        <f t="shared" si="668"/>
        <v>0</v>
      </c>
      <c r="AK109" s="39">
        <f t="shared" si="668"/>
        <v>0</v>
      </c>
      <c r="AL109" s="39">
        <f t="shared" si="668"/>
        <v>0</v>
      </c>
      <c r="AM109" s="39">
        <f t="shared" si="668"/>
        <v>0</v>
      </c>
      <c r="AN109" s="33">
        <f>SUM(AO109:AR109)</f>
        <v>0</v>
      </c>
      <c r="AO109" s="39">
        <f t="shared" si="669"/>
        <v>0</v>
      </c>
      <c r="AP109" s="39">
        <f t="shared" si="669"/>
        <v>0</v>
      </c>
      <c r="AQ109" s="39">
        <f t="shared" si="669"/>
        <v>0</v>
      </c>
      <c r="AR109" s="39">
        <f t="shared" si="669"/>
        <v>0</v>
      </c>
      <c r="AS109" s="33">
        <f>SUM(AT109:AW109)</f>
        <v>0</v>
      </c>
      <c r="AT109" s="39">
        <f t="shared" si="670"/>
        <v>0</v>
      </c>
      <c r="AU109" s="39">
        <f t="shared" si="670"/>
        <v>0</v>
      </c>
      <c r="AV109" s="39">
        <f t="shared" si="670"/>
        <v>0</v>
      </c>
      <c r="AW109" s="39">
        <f t="shared" si="670"/>
        <v>0</v>
      </c>
      <c r="AX109" s="33">
        <f>SUM(AY109:BB109)</f>
        <v>0</v>
      </c>
      <c r="AY109" s="39">
        <f t="shared" si="671"/>
        <v>0</v>
      </c>
      <c r="AZ109" s="39">
        <f t="shared" si="671"/>
        <v>0</v>
      </c>
      <c r="BA109" s="39">
        <f t="shared" si="671"/>
        <v>0</v>
      </c>
      <c r="BB109" s="39">
        <f t="shared" si="671"/>
        <v>0</v>
      </c>
      <c r="BC109" s="33">
        <f>SUM(BD109:BG109)</f>
        <v>0</v>
      </c>
      <c r="BD109" s="39">
        <f t="shared" si="672"/>
        <v>0</v>
      </c>
      <c r="BE109" s="39">
        <f t="shared" si="672"/>
        <v>0</v>
      </c>
      <c r="BF109" s="39">
        <f t="shared" si="672"/>
        <v>0</v>
      </c>
      <c r="BG109" s="39">
        <f t="shared" si="672"/>
        <v>0</v>
      </c>
      <c r="BH109" s="33">
        <f>SUM(BI109:BL109)</f>
        <v>0</v>
      </c>
      <c r="BI109" s="39">
        <f t="shared" si="673"/>
        <v>0</v>
      </c>
      <c r="BJ109" s="39">
        <f t="shared" si="673"/>
        <v>0</v>
      </c>
      <c r="BK109" s="39">
        <f t="shared" si="673"/>
        <v>0</v>
      </c>
      <c r="BL109" s="39">
        <f t="shared" si="673"/>
        <v>0</v>
      </c>
    </row>
    <row r="110" spans="1:64" ht="31.5" customHeight="1" x14ac:dyDescent="0.25">
      <c r="A110" s="28" t="s">
        <v>83</v>
      </c>
      <c r="B110" s="91" t="s">
        <v>118</v>
      </c>
      <c r="C110" s="91"/>
      <c r="D110" s="91"/>
      <c r="E110" s="39">
        <f t="shared" ref="E110:AJ110" si="674">SUM(E111:E136)</f>
        <v>146553.9</v>
      </c>
      <c r="F110" s="39">
        <f t="shared" si="674"/>
        <v>0</v>
      </c>
      <c r="G110" s="39">
        <f t="shared" si="674"/>
        <v>40831.399999999994</v>
      </c>
      <c r="H110" s="39">
        <f t="shared" si="674"/>
        <v>105221.10000000002</v>
      </c>
      <c r="I110" s="39">
        <f t="shared" si="674"/>
        <v>501.39999999999992</v>
      </c>
      <c r="J110" s="39">
        <f t="shared" si="674"/>
        <v>36127.5</v>
      </c>
      <c r="K110" s="39">
        <f t="shared" si="674"/>
        <v>0</v>
      </c>
      <c r="L110" s="39">
        <f t="shared" si="674"/>
        <v>0</v>
      </c>
      <c r="M110" s="39">
        <f t="shared" si="674"/>
        <v>36016.600000000006</v>
      </c>
      <c r="N110" s="39">
        <f t="shared" si="674"/>
        <v>110.89999999999999</v>
      </c>
      <c r="O110" s="39">
        <f t="shared" si="674"/>
        <v>37011.1</v>
      </c>
      <c r="P110" s="39">
        <f t="shared" si="674"/>
        <v>0</v>
      </c>
      <c r="Q110" s="39">
        <f t="shared" si="674"/>
        <v>0</v>
      </c>
      <c r="R110" s="39">
        <f t="shared" si="674"/>
        <v>36801.699999999997</v>
      </c>
      <c r="S110" s="39">
        <f t="shared" si="674"/>
        <v>209.39999999999998</v>
      </c>
      <c r="T110" s="39">
        <f t="shared" si="674"/>
        <v>67169.299999999988</v>
      </c>
      <c r="U110" s="39">
        <f t="shared" si="674"/>
        <v>0</v>
      </c>
      <c r="V110" s="39">
        <f t="shared" si="674"/>
        <v>40831.399999999994</v>
      </c>
      <c r="W110" s="39">
        <f t="shared" si="674"/>
        <v>26156.799999999999</v>
      </c>
      <c r="X110" s="39">
        <f t="shared" si="674"/>
        <v>181.10000000000002</v>
      </c>
      <c r="Y110" s="39">
        <f t="shared" si="674"/>
        <v>6246</v>
      </c>
      <c r="Z110" s="39">
        <f t="shared" si="674"/>
        <v>0</v>
      </c>
      <c r="AA110" s="39">
        <f t="shared" si="674"/>
        <v>0</v>
      </c>
      <c r="AB110" s="39">
        <f t="shared" si="674"/>
        <v>6246</v>
      </c>
      <c r="AC110" s="39">
        <f t="shared" si="674"/>
        <v>0</v>
      </c>
      <c r="AD110" s="39">
        <f t="shared" si="674"/>
        <v>0</v>
      </c>
      <c r="AE110" s="39">
        <f t="shared" si="674"/>
        <v>0</v>
      </c>
      <c r="AF110" s="39">
        <f t="shared" si="674"/>
        <v>0</v>
      </c>
      <c r="AG110" s="39">
        <f t="shared" si="674"/>
        <v>0</v>
      </c>
      <c r="AH110" s="39">
        <f t="shared" si="674"/>
        <v>0</v>
      </c>
      <c r="AI110" s="39">
        <f t="shared" si="674"/>
        <v>0</v>
      </c>
      <c r="AJ110" s="39">
        <f t="shared" si="674"/>
        <v>0</v>
      </c>
      <c r="AK110" s="39">
        <f t="shared" ref="AK110:BL110" si="675">SUM(AK111:AK136)</f>
        <v>0</v>
      </c>
      <c r="AL110" s="39">
        <f t="shared" si="675"/>
        <v>0</v>
      </c>
      <c r="AM110" s="39">
        <f t="shared" si="675"/>
        <v>0</v>
      </c>
      <c r="AN110" s="39">
        <f t="shared" si="675"/>
        <v>0</v>
      </c>
      <c r="AO110" s="39">
        <f t="shared" si="675"/>
        <v>0</v>
      </c>
      <c r="AP110" s="39">
        <f t="shared" si="675"/>
        <v>0</v>
      </c>
      <c r="AQ110" s="39">
        <f t="shared" si="675"/>
        <v>0</v>
      </c>
      <c r="AR110" s="39">
        <f t="shared" si="675"/>
        <v>0</v>
      </c>
      <c r="AS110" s="39">
        <f t="shared" si="675"/>
        <v>0</v>
      </c>
      <c r="AT110" s="39">
        <f t="shared" si="675"/>
        <v>0</v>
      </c>
      <c r="AU110" s="39">
        <f t="shared" si="675"/>
        <v>0</v>
      </c>
      <c r="AV110" s="39">
        <f t="shared" si="675"/>
        <v>0</v>
      </c>
      <c r="AW110" s="39">
        <f t="shared" si="675"/>
        <v>0</v>
      </c>
      <c r="AX110" s="39">
        <f t="shared" si="675"/>
        <v>0</v>
      </c>
      <c r="AY110" s="39">
        <f t="shared" si="675"/>
        <v>0</v>
      </c>
      <c r="AZ110" s="39">
        <f t="shared" si="675"/>
        <v>0</v>
      </c>
      <c r="BA110" s="39">
        <f t="shared" si="675"/>
        <v>0</v>
      </c>
      <c r="BB110" s="39">
        <f t="shared" si="675"/>
        <v>0</v>
      </c>
      <c r="BC110" s="39">
        <f t="shared" si="675"/>
        <v>0</v>
      </c>
      <c r="BD110" s="39">
        <f t="shared" si="675"/>
        <v>0</v>
      </c>
      <c r="BE110" s="39">
        <f t="shared" si="675"/>
        <v>0</v>
      </c>
      <c r="BF110" s="39">
        <f t="shared" si="675"/>
        <v>0</v>
      </c>
      <c r="BG110" s="39">
        <f t="shared" si="675"/>
        <v>0</v>
      </c>
      <c r="BH110" s="39">
        <f t="shared" si="675"/>
        <v>0</v>
      </c>
      <c r="BI110" s="39">
        <f t="shared" si="675"/>
        <v>0</v>
      </c>
      <c r="BJ110" s="39">
        <f t="shared" si="675"/>
        <v>0</v>
      </c>
      <c r="BK110" s="39">
        <f t="shared" si="675"/>
        <v>0</v>
      </c>
      <c r="BL110" s="39">
        <f t="shared" si="675"/>
        <v>0</v>
      </c>
    </row>
    <row r="111" spans="1:64" ht="49.5" x14ac:dyDescent="0.25">
      <c r="A111" s="28" t="s">
        <v>84</v>
      </c>
      <c r="B111" s="12" t="s">
        <v>86</v>
      </c>
      <c r="C111" s="30" t="s">
        <v>24</v>
      </c>
      <c r="D111" s="30" t="s">
        <v>24</v>
      </c>
      <c r="E111" s="31">
        <f t="shared" ref="E111" si="676">J111+O111+T111+Y111+AD111+AI111+AN111+AS111+AX111</f>
        <v>460</v>
      </c>
      <c r="F111" s="31">
        <f t="shared" ref="F111" si="677">K111+P111+U111+Z111+AE111+AJ111+AO111+AT111+AY111</f>
        <v>0</v>
      </c>
      <c r="G111" s="31">
        <f>L111+Q111+V111+AA111+AF111+AK111+AP111+AU111+AZ111</f>
        <v>0</v>
      </c>
      <c r="H111" s="31">
        <f t="shared" ref="H111" si="678">M111+R111+W111+AB111+AG111+AL111+AQ111+AV111+BA111</f>
        <v>460</v>
      </c>
      <c r="I111" s="31">
        <f t="shared" ref="I111" si="679">N111+S111+X111+AC111+AH111+AM111+AR111+AW111+BB111</f>
        <v>0</v>
      </c>
      <c r="J111" s="32">
        <f t="shared" ref="J111:J114" si="680">M111+N111</f>
        <v>460</v>
      </c>
      <c r="K111" s="40">
        <v>0</v>
      </c>
      <c r="L111" s="40">
        <v>0</v>
      </c>
      <c r="M111" s="32">
        <v>460</v>
      </c>
      <c r="N111" s="40">
        <v>0</v>
      </c>
      <c r="O111" s="46">
        <f>SUM(P111:S111)</f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95</v>
      </c>
      <c r="B112" s="12" t="s">
        <v>133</v>
      </c>
      <c r="C112" s="30" t="s">
        <v>24</v>
      </c>
      <c r="D112" s="30" t="s">
        <v>24</v>
      </c>
      <c r="E112" s="31">
        <f t="shared" ref="E112" si="681">J112+O112+T112+Y112+AD112+AI112+AN112+AS112+AX112</f>
        <v>5492.7</v>
      </c>
      <c r="F112" s="31">
        <f t="shared" ref="F112" si="682">K112+P112+U112+Z112+AE112+AJ112+AO112+AT112+AY112</f>
        <v>0</v>
      </c>
      <c r="G112" s="31">
        <f t="shared" ref="G112" si="683">L112+Q112+V112+AA112+AF112+AK112+AP112+AU112+AZ112</f>
        <v>0</v>
      </c>
      <c r="H112" s="31">
        <f t="shared" ref="H112" si="684">M112+R112+W112+AB112+AG112+AL112+AQ112+AV112+BA112</f>
        <v>5492.7</v>
      </c>
      <c r="I112" s="31">
        <f t="shared" ref="I112" si="685">N112+S112+X112+AC112+AH112+AM112+AR112+AW112+BB112</f>
        <v>0</v>
      </c>
      <c r="J112" s="32">
        <f t="shared" si="680"/>
        <v>5492.7</v>
      </c>
      <c r="K112" s="40">
        <v>0</v>
      </c>
      <c r="L112" s="40">
        <v>0</v>
      </c>
      <c r="M112" s="32">
        <f>7180-1687.3</f>
        <v>5492.7</v>
      </c>
      <c r="N112" s="40">
        <v>0</v>
      </c>
      <c r="O112" s="46">
        <f t="shared" ref="O112:O118" si="686">SUM(P112:S112)</f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ref="T112:T118" si="687">SUM(U112:X112)</f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ref="Y112:Y118" si="688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8" si="689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8" si="690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8" si="691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8" si="692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8" si="693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8" si="694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8" si="695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96</v>
      </c>
      <c r="B113" s="12" t="s">
        <v>87</v>
      </c>
      <c r="C113" s="30" t="s">
        <v>24</v>
      </c>
      <c r="D113" s="30" t="s">
        <v>24</v>
      </c>
      <c r="E113" s="31">
        <f t="shared" ref="E113:E116" si="696">J113+O113+T113+Y113+AD113+AI113+AN113+AS113+AX113</f>
        <v>2044.1</v>
      </c>
      <c r="F113" s="31">
        <f t="shared" ref="F113:F116" si="697">K113+P113+U113+Z113+AE113+AJ113+AO113+AT113+AY113</f>
        <v>0</v>
      </c>
      <c r="G113" s="31">
        <f t="shared" ref="G113:G116" si="698">L113+Q113+V113+AA113+AF113+AK113+AP113+AU113+AZ113</f>
        <v>0</v>
      </c>
      <c r="H113" s="31">
        <f t="shared" ref="H113:H116" si="699">M113+R113+W113+AB113+AG113+AL113+AQ113+AV113+BA113</f>
        <v>2044.1</v>
      </c>
      <c r="I113" s="31">
        <f t="shared" ref="I113:I116" si="700">N113+S113+X113+AC113+AH113+AM113+AR113+AW113+BB113</f>
        <v>0</v>
      </c>
      <c r="J113" s="32">
        <f t="shared" si="680"/>
        <v>2044.1</v>
      </c>
      <c r="K113" s="40">
        <v>0</v>
      </c>
      <c r="L113" s="40">
        <v>0</v>
      </c>
      <c r="M113" s="32">
        <f>2508-463.9</f>
        <v>2044.1</v>
      </c>
      <c r="N113" s="40">
        <v>0</v>
      </c>
      <c r="O113" s="46">
        <f t="shared" si="686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87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8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9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90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91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92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93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94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95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119</v>
      </c>
      <c r="B114" s="12" t="s">
        <v>88</v>
      </c>
      <c r="C114" s="30" t="s">
        <v>24</v>
      </c>
      <c r="D114" s="30" t="s">
        <v>24</v>
      </c>
      <c r="E114" s="31">
        <f t="shared" si="696"/>
        <v>8994.7999999999993</v>
      </c>
      <c r="F114" s="31">
        <f t="shared" si="697"/>
        <v>0</v>
      </c>
      <c r="G114" s="31">
        <f t="shared" si="698"/>
        <v>0</v>
      </c>
      <c r="H114" s="31">
        <f t="shared" si="699"/>
        <v>8994.7999999999993</v>
      </c>
      <c r="I114" s="31">
        <f t="shared" si="700"/>
        <v>0</v>
      </c>
      <c r="J114" s="32">
        <f t="shared" si="680"/>
        <v>8994.7999999999993</v>
      </c>
      <c r="K114" s="40">
        <v>0</v>
      </c>
      <c r="L114" s="40">
        <v>0</v>
      </c>
      <c r="M114" s="32">
        <f>9040-45.2</f>
        <v>8994.7999999999993</v>
      </c>
      <c r="N114" s="40">
        <v>0</v>
      </c>
      <c r="O114" s="46">
        <f t="shared" si="686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87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88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89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90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91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92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93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94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95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49.5" x14ac:dyDescent="0.25">
      <c r="A115" s="28" t="s">
        <v>120</v>
      </c>
      <c r="B115" s="12" t="s">
        <v>186</v>
      </c>
      <c r="C115" s="30" t="s">
        <v>24</v>
      </c>
      <c r="D115" s="30" t="s">
        <v>94</v>
      </c>
      <c r="E115" s="31">
        <f t="shared" si="696"/>
        <v>7104.8</v>
      </c>
      <c r="F115" s="31">
        <f t="shared" si="697"/>
        <v>0</v>
      </c>
      <c r="G115" s="31">
        <f t="shared" si="698"/>
        <v>0</v>
      </c>
      <c r="H115" s="31">
        <f t="shared" si="699"/>
        <v>7033.7</v>
      </c>
      <c r="I115" s="31">
        <f t="shared" si="700"/>
        <v>71.099999999999994</v>
      </c>
      <c r="J115" s="32">
        <f>M115+N115</f>
        <v>7104.8</v>
      </c>
      <c r="K115" s="40">
        <v>0</v>
      </c>
      <c r="L115" s="40">
        <v>0</v>
      </c>
      <c r="M115" s="32">
        <v>7033.7</v>
      </c>
      <c r="N115" s="40">
        <v>71.099999999999994</v>
      </c>
      <c r="O115" s="46">
        <f t="shared" si="686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87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88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89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90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91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92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93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94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95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121</v>
      </c>
      <c r="B116" s="13" t="s">
        <v>89</v>
      </c>
      <c r="C116" s="30" t="s">
        <v>24</v>
      </c>
      <c r="D116" s="30" t="s">
        <v>24</v>
      </c>
      <c r="E116" s="31">
        <f t="shared" si="696"/>
        <v>6130</v>
      </c>
      <c r="F116" s="31">
        <f t="shared" si="697"/>
        <v>0</v>
      </c>
      <c r="G116" s="31">
        <f t="shared" si="698"/>
        <v>0</v>
      </c>
      <c r="H116" s="31">
        <f t="shared" si="699"/>
        <v>6130</v>
      </c>
      <c r="I116" s="31">
        <f t="shared" si="700"/>
        <v>0</v>
      </c>
      <c r="J116" s="32">
        <f t="shared" ref="J116:J121" si="701">M116+N116</f>
        <v>6130</v>
      </c>
      <c r="K116" s="40">
        <v>0</v>
      </c>
      <c r="L116" s="40">
        <v>0</v>
      </c>
      <c r="M116" s="32">
        <v>6130</v>
      </c>
      <c r="N116" s="40">
        <v>0</v>
      </c>
      <c r="O116" s="46">
        <f t="shared" si="686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687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688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89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90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91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692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693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694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695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122</v>
      </c>
      <c r="B117" s="12" t="s">
        <v>93</v>
      </c>
      <c r="C117" s="30" t="s">
        <v>24</v>
      </c>
      <c r="D117" s="30" t="s">
        <v>94</v>
      </c>
      <c r="E117" s="31">
        <f t="shared" ref="E117:E122" si="702">J117+O117+T117+Y117+AD117+AI117+AN117+AS117+AX117</f>
        <v>3984.3000000000006</v>
      </c>
      <c r="F117" s="31">
        <f t="shared" ref="F117" si="703">K117+P117+U117+Z117+AE117+AJ117+AO117+AT117+AY117</f>
        <v>0</v>
      </c>
      <c r="G117" s="31">
        <f t="shared" ref="G117" si="704">L117+Q117+V117+AA117+AF117+AK117+AP117+AU117+AZ117</f>
        <v>0</v>
      </c>
      <c r="H117" s="31">
        <f t="shared" ref="H117" si="705">M117+R117+W117+AB117+AG117+AL117+AQ117+AV117+BA117</f>
        <v>3944.5000000000005</v>
      </c>
      <c r="I117" s="31">
        <f t="shared" ref="I117" si="706">N117+S117+X117+AC117+AH117+AM117+AR117+AW117+BB117</f>
        <v>39.799999999999997</v>
      </c>
      <c r="J117" s="32">
        <f t="shared" si="701"/>
        <v>3984.3000000000006</v>
      </c>
      <c r="K117" s="40">
        <v>0</v>
      </c>
      <c r="L117" s="40">
        <v>0</v>
      </c>
      <c r="M117" s="32">
        <f>4297.6-353.1</f>
        <v>3944.5000000000005</v>
      </c>
      <c r="N117" s="25">
        <f>43.4-3.6</f>
        <v>39.799999999999997</v>
      </c>
      <c r="O117" s="46">
        <f t="shared" si="686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687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688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689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690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691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692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693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694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695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2.25" customHeight="1" x14ac:dyDescent="0.25">
      <c r="A118" s="28" t="s">
        <v>123</v>
      </c>
      <c r="B118" s="14" t="s">
        <v>101</v>
      </c>
      <c r="C118" s="30" t="s">
        <v>24</v>
      </c>
      <c r="D118" s="30" t="s">
        <v>24</v>
      </c>
      <c r="E118" s="31">
        <f t="shared" si="702"/>
        <v>1916.8000000000002</v>
      </c>
      <c r="F118" s="31">
        <f t="shared" ref="F118" si="707">K118+P118+U118+Z118+AE118+AJ118+AO118+AT118+AY118</f>
        <v>0</v>
      </c>
      <c r="G118" s="31">
        <f t="shared" ref="G118" si="708">L118+Q118+V118+AA118+AF118+AK118+AP118+AU118+AZ118</f>
        <v>0</v>
      </c>
      <c r="H118" s="31">
        <f t="shared" ref="H118" si="709">M118+R118+W118+AB118+AG118+AL118+AQ118+AV118+BA118</f>
        <v>1916.8000000000002</v>
      </c>
      <c r="I118" s="31">
        <f t="shared" ref="I118" si="710">N118+S118+X118+AC118+AH118+AM118+AR118+AW118+BB118</f>
        <v>0</v>
      </c>
      <c r="J118" s="32">
        <f t="shared" si="701"/>
        <v>1916.8000000000002</v>
      </c>
      <c r="K118" s="40">
        <v>0</v>
      </c>
      <c r="L118" s="40">
        <v>0</v>
      </c>
      <c r="M118" s="32">
        <f>4510-2593.2</f>
        <v>1916.8000000000002</v>
      </c>
      <c r="N118" s="40">
        <v>0</v>
      </c>
      <c r="O118" s="46">
        <f t="shared" si="686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687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688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689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690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691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692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693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694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695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50.25" customHeight="1" x14ac:dyDescent="0.25">
      <c r="A119" s="28" t="s">
        <v>196</v>
      </c>
      <c r="B119" s="14" t="s">
        <v>189</v>
      </c>
      <c r="C119" s="30" t="s">
        <v>24</v>
      </c>
      <c r="D119" s="30" t="s">
        <v>94</v>
      </c>
      <c r="E119" s="31">
        <f t="shared" si="702"/>
        <v>3152.8</v>
      </c>
      <c r="F119" s="31">
        <f t="shared" ref="F119" si="711">K119+P119+U119+Z119+AE119+AJ119+AO119+AT119+AY119</f>
        <v>0</v>
      </c>
      <c r="G119" s="31">
        <f t="shared" ref="G119" si="712">L119+Q119+V119+AA119+AF119+AK119+AP119+AU119+AZ119</f>
        <v>0</v>
      </c>
      <c r="H119" s="31">
        <f t="shared" ref="H119" si="713">M119+R119+W119+AB119+AG119+AL119+AQ119+AV119+BA119</f>
        <v>3121.3</v>
      </c>
      <c r="I119" s="31">
        <f t="shared" ref="I119" si="714">N119+S119+X119+AC119+AH119+AM119+AR119+AW119+BB119</f>
        <v>31.5</v>
      </c>
      <c r="J119" s="33">
        <f t="shared" si="701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15">SUM(P119:S119)</f>
        <v>3152.8</v>
      </c>
      <c r="P119" s="47">
        <v>0</v>
      </c>
      <c r="Q119" s="40">
        <v>0</v>
      </c>
      <c r="R119" s="41">
        <f>3622.3-501</f>
        <v>3121.3</v>
      </c>
      <c r="S119" s="41">
        <f>36.6-5.1</f>
        <v>31.5</v>
      </c>
      <c r="T119" s="46">
        <f t="shared" ref="T119" si="716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17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18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19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20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21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22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23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24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0.25" customHeight="1" x14ac:dyDescent="0.25">
      <c r="A120" s="28" t="s">
        <v>187</v>
      </c>
      <c r="B120" s="14" t="s">
        <v>190</v>
      </c>
      <c r="C120" s="30" t="s">
        <v>24</v>
      </c>
      <c r="D120" s="30" t="s">
        <v>94</v>
      </c>
      <c r="E120" s="31">
        <f t="shared" si="702"/>
        <v>3152.8</v>
      </c>
      <c r="F120" s="31">
        <f t="shared" ref="F120:F121" si="725">K120+P120+U120+Z120+AE120+AJ120+AO120+AT120+AY120</f>
        <v>0</v>
      </c>
      <c r="G120" s="31">
        <f t="shared" ref="G120:G121" si="726">L120+Q120+V120+AA120+AF120+AK120+AP120+AU120+AZ120</f>
        <v>0</v>
      </c>
      <c r="H120" s="31">
        <f t="shared" ref="H120:H121" si="727">M120+R120+W120+AB120+AG120+AL120+AQ120+AV120+BA120</f>
        <v>3121.3</v>
      </c>
      <c r="I120" s="31">
        <f t="shared" ref="I120:I121" si="728">N120+S120+X120+AC120+AH120+AM120+AR120+AW120+BB120</f>
        <v>31.5</v>
      </c>
      <c r="J120" s="33">
        <f t="shared" si="701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ref="O120:O121" si="729">SUM(P120:S120)</f>
        <v>3152.8</v>
      </c>
      <c r="P120" s="47">
        <v>0</v>
      </c>
      <c r="Q120" s="40">
        <v>0</v>
      </c>
      <c r="R120" s="41">
        <f>3622.3-501</f>
        <v>3121.3</v>
      </c>
      <c r="S120" s="41">
        <f>36.6-5.1</f>
        <v>31.5</v>
      </c>
      <c r="T120" s="46">
        <f t="shared" ref="T120:T121" si="730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1" si="731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1" si="732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1" si="733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1" si="734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1" si="735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1" si="736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1" si="737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1" si="738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0.25" customHeight="1" x14ac:dyDescent="0.25">
      <c r="A121" s="28" t="s">
        <v>188</v>
      </c>
      <c r="B121" s="14" t="s">
        <v>191</v>
      </c>
      <c r="C121" s="30" t="s">
        <v>24</v>
      </c>
      <c r="D121" s="30" t="s">
        <v>94</v>
      </c>
      <c r="E121" s="31">
        <f t="shared" si="702"/>
        <v>10916.7</v>
      </c>
      <c r="F121" s="31">
        <f t="shared" si="725"/>
        <v>0</v>
      </c>
      <c r="G121" s="31">
        <f t="shared" si="726"/>
        <v>0</v>
      </c>
      <c r="H121" s="31">
        <f t="shared" si="727"/>
        <v>10807.5</v>
      </c>
      <c r="I121" s="31">
        <f t="shared" si="728"/>
        <v>109.2</v>
      </c>
      <c r="J121" s="33">
        <f t="shared" si="701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29"/>
        <v>10916.7</v>
      </c>
      <c r="P121" s="47">
        <v>0</v>
      </c>
      <c r="Q121" s="40">
        <v>0</v>
      </c>
      <c r="R121" s="41">
        <v>10807.5</v>
      </c>
      <c r="S121" s="41">
        <v>109.2</v>
      </c>
      <c r="T121" s="46">
        <f t="shared" si="730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31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32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3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4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5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6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37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38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75.75" customHeight="1" x14ac:dyDescent="0.25">
      <c r="A122" s="28" t="s">
        <v>199</v>
      </c>
      <c r="B122" s="14" t="s">
        <v>200</v>
      </c>
      <c r="C122" s="30" t="s">
        <v>24</v>
      </c>
      <c r="D122" s="30" t="s">
        <v>38</v>
      </c>
      <c r="E122" s="31">
        <f t="shared" si="702"/>
        <v>9245</v>
      </c>
      <c r="F122" s="31">
        <f t="shared" ref="F122" si="739">K122+P122+U122+Z122+AE122+AJ122+AO122+AT122+AY122</f>
        <v>0</v>
      </c>
      <c r="G122" s="31">
        <f t="shared" ref="G122" si="740">L122+Q122+V122+AA122+AF122+AK122+AP122+AU122+AZ122</f>
        <v>0</v>
      </c>
      <c r="H122" s="31">
        <f t="shared" ref="H122" si="741">M122+R122+W122+AB122+AG122+AL122+AQ122+AV122+BA122</f>
        <v>9245</v>
      </c>
      <c r="I122" s="31">
        <f t="shared" ref="I122:I128" si="742">N122+S122+X122+AC122+AH122+AM122+AR122+AW122+BB122</f>
        <v>0</v>
      </c>
      <c r="J122" s="33">
        <f t="shared" ref="J122:J125" si="743">M122+N122</f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44">SUM(P122:S122)</f>
        <v>9245</v>
      </c>
      <c r="P122" s="47">
        <v>0</v>
      </c>
      <c r="Q122" s="40">
        <v>0</v>
      </c>
      <c r="R122" s="41">
        <f>9578.8-333.8</f>
        <v>9245</v>
      </c>
      <c r="S122" s="41">
        <v>0</v>
      </c>
      <c r="T122" s="46">
        <f t="shared" ref="T122" si="745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46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47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48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49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50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51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52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53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8.5" customHeight="1" x14ac:dyDescent="0.25">
      <c r="A123" s="28" t="s">
        <v>203</v>
      </c>
      <c r="B123" s="14" t="s">
        <v>202</v>
      </c>
      <c r="C123" s="30" t="s">
        <v>24</v>
      </c>
      <c r="D123" s="30" t="s">
        <v>24</v>
      </c>
      <c r="E123" s="31">
        <f>O123</f>
        <v>1503</v>
      </c>
      <c r="F123" s="31">
        <f t="shared" ref="F123:H125" si="754">P123</f>
        <v>0</v>
      </c>
      <c r="G123" s="31">
        <f t="shared" si="754"/>
        <v>0</v>
      </c>
      <c r="H123" s="31">
        <f t="shared" si="754"/>
        <v>1503</v>
      </c>
      <c r="I123" s="31">
        <f t="shared" si="742"/>
        <v>0</v>
      </c>
      <c r="J123" s="33">
        <f t="shared" si="743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>R123</f>
        <v>1503</v>
      </c>
      <c r="P123" s="47"/>
      <c r="Q123" s="40">
        <v>0</v>
      </c>
      <c r="R123" s="41">
        <f>1880-377</f>
        <v>1503</v>
      </c>
      <c r="S123" s="41">
        <v>0</v>
      </c>
      <c r="T123" s="46">
        <f t="shared" ref="T123:T125" si="755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5" si="756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5" si="757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5" si="758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5" si="759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5" si="760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5" si="761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5" si="762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5" si="763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8.5" customHeight="1" x14ac:dyDescent="0.25">
      <c r="A124" s="28" t="s">
        <v>204</v>
      </c>
      <c r="B124" s="14" t="s">
        <v>209</v>
      </c>
      <c r="C124" s="30" t="s">
        <v>24</v>
      </c>
      <c r="D124" s="30" t="s">
        <v>24</v>
      </c>
      <c r="E124" s="31">
        <f>O124</f>
        <v>5315.6</v>
      </c>
      <c r="F124" s="31"/>
      <c r="G124" s="31">
        <f t="shared" si="754"/>
        <v>0</v>
      </c>
      <c r="H124" s="31">
        <f t="shared" si="754"/>
        <v>5315.6</v>
      </c>
      <c r="I124" s="31">
        <f t="shared" si="742"/>
        <v>0</v>
      </c>
      <c r="J124" s="33">
        <f t="shared" si="743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>R124</f>
        <v>5315.6</v>
      </c>
      <c r="P124" s="47"/>
      <c r="Q124" s="40">
        <v>0</v>
      </c>
      <c r="R124" s="41">
        <f>5480-164.4</f>
        <v>5315.6</v>
      </c>
      <c r="S124" s="41">
        <v>0</v>
      </c>
      <c r="T124" s="46">
        <f t="shared" si="755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56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7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8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9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60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61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62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63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212</v>
      </c>
      <c r="B125" s="14" t="s">
        <v>219</v>
      </c>
      <c r="C125" s="30" t="s">
        <v>24</v>
      </c>
      <c r="D125" s="30" t="s">
        <v>94</v>
      </c>
      <c r="E125" s="31">
        <f>SUM(G125:I125)</f>
        <v>3725.2</v>
      </c>
      <c r="F125" s="31"/>
      <c r="G125" s="31">
        <f t="shared" si="754"/>
        <v>0</v>
      </c>
      <c r="H125" s="31">
        <f t="shared" ref="H125" si="764">R125</f>
        <v>3688</v>
      </c>
      <c r="I125" s="31">
        <f t="shared" si="742"/>
        <v>37.200000000000003</v>
      </c>
      <c r="J125" s="33">
        <f t="shared" si="743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5">SUM(P125:S125)</f>
        <v>3725.2</v>
      </c>
      <c r="P125" s="47"/>
      <c r="Q125" s="40">
        <v>0</v>
      </c>
      <c r="R125" s="41">
        <f>3922.1-234.1</f>
        <v>3688</v>
      </c>
      <c r="S125" s="41">
        <f>39.6-2.4</f>
        <v>37.200000000000003</v>
      </c>
      <c r="T125" s="46">
        <f t="shared" si="755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56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57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8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9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60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61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62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63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2.5" customHeight="1" x14ac:dyDescent="0.25">
      <c r="A126" s="28" t="s">
        <v>224</v>
      </c>
      <c r="B126" s="14" t="s">
        <v>305</v>
      </c>
      <c r="C126" s="30" t="s">
        <v>24</v>
      </c>
      <c r="D126" s="30" t="s">
        <v>94</v>
      </c>
      <c r="E126" s="31">
        <f t="shared" ref="E126:E128" si="766">SUM(G126:I126)</f>
        <v>10437.4</v>
      </c>
      <c r="F126" s="31"/>
      <c r="G126" s="31">
        <f t="shared" ref="G126:G127" si="767">Q126</f>
        <v>0</v>
      </c>
      <c r="H126" s="31">
        <f t="shared" ref="H126:H128" si="768">M126+R126+W126+AB126+AG126+AL126+AQ126+AV126+BA126</f>
        <v>10333</v>
      </c>
      <c r="I126" s="31">
        <f t="shared" si="742"/>
        <v>104.4</v>
      </c>
      <c r="J126" s="33">
        <f t="shared" ref="J126:J127" si="769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:O127" si="770">SUM(P126:S126)</f>
        <v>0</v>
      </c>
      <c r="P126" s="47"/>
      <c r="Q126" s="40">
        <v>0</v>
      </c>
      <c r="R126" s="41">
        <v>0</v>
      </c>
      <c r="S126" s="41">
        <v>0</v>
      </c>
      <c r="T126" s="48">
        <f>SUM(U126:X126)</f>
        <v>10437.4</v>
      </c>
      <c r="U126" s="48">
        <v>0</v>
      </c>
      <c r="V126" s="41">
        <v>0</v>
      </c>
      <c r="W126" s="41">
        <v>10333</v>
      </c>
      <c r="X126" s="41">
        <v>104.4</v>
      </c>
      <c r="Y126" s="46">
        <f t="shared" ref="Y126:Y127" si="771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7" si="772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7" si="773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7" si="774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7" si="775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7" si="776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7" si="777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7" si="778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225</v>
      </c>
      <c r="B127" s="14" t="s">
        <v>306</v>
      </c>
      <c r="C127" s="30" t="s">
        <v>24</v>
      </c>
      <c r="D127" s="30" t="s">
        <v>94</v>
      </c>
      <c r="E127" s="31">
        <f t="shared" si="766"/>
        <v>7675</v>
      </c>
      <c r="F127" s="31"/>
      <c r="G127" s="31">
        <f t="shared" si="767"/>
        <v>0</v>
      </c>
      <c r="H127" s="31">
        <f t="shared" si="768"/>
        <v>7598.3</v>
      </c>
      <c r="I127" s="31">
        <f t="shared" si="742"/>
        <v>76.7</v>
      </c>
      <c r="J127" s="33">
        <f t="shared" si="769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70"/>
        <v>0</v>
      </c>
      <c r="P127" s="47"/>
      <c r="Q127" s="40">
        <v>0</v>
      </c>
      <c r="R127" s="41">
        <v>0</v>
      </c>
      <c r="S127" s="41">
        <v>0</v>
      </c>
      <c r="T127" s="48">
        <f>SUM(U127:X127)</f>
        <v>7675</v>
      </c>
      <c r="U127" s="48">
        <v>0</v>
      </c>
      <c r="V127" s="41">
        <v>0</v>
      </c>
      <c r="W127" s="41">
        <v>7598.3</v>
      </c>
      <c r="X127" s="41">
        <v>76.7</v>
      </c>
      <c r="Y127" s="46">
        <f t="shared" si="771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2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3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4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5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6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7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78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226</v>
      </c>
      <c r="B128" s="65" t="s">
        <v>270</v>
      </c>
      <c r="C128" s="61" t="s">
        <v>24</v>
      </c>
      <c r="D128" s="30" t="s">
        <v>24</v>
      </c>
      <c r="E128" s="31">
        <f t="shared" si="766"/>
        <v>6248.7</v>
      </c>
      <c r="F128" s="31">
        <f t="shared" ref="F128" si="779">K128+P128+U128+Z128+AE128+AJ128+AO128+AT128+AY128</f>
        <v>0</v>
      </c>
      <c r="G128" s="31">
        <f>L128+Q128+V128+AA128+AF128+AK128+AP128+AU128+AZ128</f>
        <v>5936.2</v>
      </c>
      <c r="H128" s="31">
        <f t="shared" si="768"/>
        <v>312.5</v>
      </c>
      <c r="I128" s="31">
        <f t="shared" si="742"/>
        <v>0</v>
      </c>
      <c r="J128" s="33">
        <f t="shared" ref="J128:J136" si="780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:O132" si="781">SUM(P128:S128)</f>
        <v>0</v>
      </c>
      <c r="P128" s="47"/>
      <c r="Q128" s="40">
        <v>0</v>
      </c>
      <c r="R128" s="41">
        <v>0</v>
      </c>
      <c r="S128" s="41">
        <v>0</v>
      </c>
      <c r="T128" s="48">
        <f t="shared" ref="T128:T132" si="782">SUM(U128:X128)</f>
        <v>6248.7</v>
      </c>
      <c r="U128" s="47">
        <v>0</v>
      </c>
      <c r="V128" s="66">
        <v>5936.2</v>
      </c>
      <c r="W128" s="66">
        <v>312.5</v>
      </c>
      <c r="X128" s="62">
        <v>0</v>
      </c>
      <c r="Y128" s="46">
        <f t="shared" ref="Y128:Y132" si="783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:AD132" si="784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:AI132" si="785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:AN132" si="786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:AS132" si="787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:AX132" si="788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:BC132" si="789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:BH132" si="790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227</v>
      </c>
      <c r="B129" s="65" t="s">
        <v>271</v>
      </c>
      <c r="C129" s="61" t="s">
        <v>24</v>
      </c>
      <c r="D129" s="30" t="s">
        <v>24</v>
      </c>
      <c r="E129" s="31">
        <f t="shared" ref="E129:E136" si="791">J129+O129+T129+Y129+AD129+AI129+AN129+AS129+AX129</f>
        <v>6248.7</v>
      </c>
      <c r="F129" s="31">
        <f t="shared" ref="F129:F136" si="792">K129+P129+U129+Z129+AE129+AJ129+AO129+AT129+AY129</f>
        <v>0</v>
      </c>
      <c r="G129" s="31">
        <f t="shared" ref="G129:G132" si="793">L129+Q129+V129+AA129+AF129+AK129+AP129+AU129+AZ129</f>
        <v>5936.2</v>
      </c>
      <c r="H129" s="31">
        <f t="shared" ref="H129:H136" si="794">M129+R129+W129+AB129+AG129+AL129+AQ129+AV129+BA129</f>
        <v>312.5</v>
      </c>
      <c r="I129" s="31">
        <f t="shared" ref="I129:I136" si="795">N129+S129+X129+AC129+AH129+AM129+AR129+AW129+BB129</f>
        <v>0</v>
      </c>
      <c r="J129" s="33">
        <f t="shared" si="780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81"/>
        <v>0</v>
      </c>
      <c r="P129" s="47"/>
      <c r="Q129" s="40">
        <v>0</v>
      </c>
      <c r="R129" s="41">
        <v>0</v>
      </c>
      <c r="S129" s="41">
        <v>0</v>
      </c>
      <c r="T129" s="48">
        <f t="shared" si="782"/>
        <v>6248.7</v>
      </c>
      <c r="U129" s="47">
        <v>0</v>
      </c>
      <c r="V129" s="66">
        <v>5936.2</v>
      </c>
      <c r="W129" s="66">
        <v>312.5</v>
      </c>
      <c r="X129" s="62">
        <v>0</v>
      </c>
      <c r="Y129" s="46">
        <f t="shared" si="783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84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85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86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87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88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89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90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228</v>
      </c>
      <c r="B130" s="65" t="s">
        <v>229</v>
      </c>
      <c r="C130" s="61" t="s">
        <v>24</v>
      </c>
      <c r="D130" s="30" t="s">
        <v>24</v>
      </c>
      <c r="E130" s="31">
        <f t="shared" si="791"/>
        <v>6058.7</v>
      </c>
      <c r="F130" s="31">
        <f t="shared" si="792"/>
        <v>0</v>
      </c>
      <c r="G130" s="31">
        <f t="shared" si="793"/>
        <v>5755.7</v>
      </c>
      <c r="H130" s="31">
        <f t="shared" si="794"/>
        <v>303</v>
      </c>
      <c r="I130" s="31">
        <f t="shared" si="795"/>
        <v>0</v>
      </c>
      <c r="J130" s="33">
        <f t="shared" si="780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1"/>
        <v>0</v>
      </c>
      <c r="P130" s="47"/>
      <c r="Q130" s="40">
        <v>0</v>
      </c>
      <c r="R130" s="41">
        <v>0</v>
      </c>
      <c r="S130" s="41">
        <v>0</v>
      </c>
      <c r="T130" s="48">
        <f t="shared" si="782"/>
        <v>6058.7</v>
      </c>
      <c r="U130" s="47">
        <v>0</v>
      </c>
      <c r="V130" s="66">
        <v>5755.7</v>
      </c>
      <c r="W130" s="66">
        <v>303</v>
      </c>
      <c r="X130" s="62">
        <v>0</v>
      </c>
      <c r="Y130" s="46">
        <f t="shared" si="783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4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85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86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87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88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89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0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269</v>
      </c>
      <c r="B131" s="65" t="s">
        <v>272</v>
      </c>
      <c r="C131" s="61" t="s">
        <v>24</v>
      </c>
      <c r="D131" s="30" t="s">
        <v>24</v>
      </c>
      <c r="E131" s="31">
        <f t="shared" si="791"/>
        <v>6058.7</v>
      </c>
      <c r="F131" s="31">
        <f t="shared" si="792"/>
        <v>0</v>
      </c>
      <c r="G131" s="31">
        <f t="shared" si="793"/>
        <v>5755.7</v>
      </c>
      <c r="H131" s="31">
        <f t="shared" si="794"/>
        <v>303</v>
      </c>
      <c r="I131" s="31">
        <f t="shared" si="795"/>
        <v>0</v>
      </c>
      <c r="J131" s="33">
        <f t="shared" si="780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1"/>
        <v>0</v>
      </c>
      <c r="P131" s="47"/>
      <c r="Q131" s="40">
        <v>0</v>
      </c>
      <c r="R131" s="41">
        <v>0</v>
      </c>
      <c r="S131" s="41">
        <v>0</v>
      </c>
      <c r="T131" s="48">
        <f t="shared" si="782"/>
        <v>6058.7</v>
      </c>
      <c r="U131" s="47">
        <v>0</v>
      </c>
      <c r="V131" s="66">
        <v>5755.7</v>
      </c>
      <c r="W131" s="66">
        <v>303</v>
      </c>
      <c r="X131" s="62">
        <v>0</v>
      </c>
      <c r="Y131" s="46">
        <f t="shared" si="783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4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85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86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87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88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89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90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273</v>
      </c>
      <c r="B132" s="65" t="s">
        <v>230</v>
      </c>
      <c r="C132" s="61" t="s">
        <v>24</v>
      </c>
      <c r="D132" s="30" t="s">
        <v>24</v>
      </c>
      <c r="E132" s="31">
        <f t="shared" si="791"/>
        <v>6248.7</v>
      </c>
      <c r="F132" s="31">
        <f t="shared" si="792"/>
        <v>0</v>
      </c>
      <c r="G132" s="31">
        <f t="shared" si="793"/>
        <v>5936.2</v>
      </c>
      <c r="H132" s="31">
        <f t="shared" si="794"/>
        <v>312.5</v>
      </c>
      <c r="I132" s="31">
        <f t="shared" si="795"/>
        <v>0</v>
      </c>
      <c r="J132" s="33">
        <f t="shared" si="780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81"/>
        <v>0</v>
      </c>
      <c r="P132" s="47"/>
      <c r="Q132" s="40">
        <v>0</v>
      </c>
      <c r="R132" s="41">
        <v>0</v>
      </c>
      <c r="S132" s="41">
        <v>0</v>
      </c>
      <c r="T132" s="48">
        <f t="shared" si="782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783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784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785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786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787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788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789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790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274</v>
      </c>
      <c r="B133" s="65" t="s">
        <v>275</v>
      </c>
      <c r="C133" s="61" t="s">
        <v>24</v>
      </c>
      <c r="D133" s="30" t="s">
        <v>24</v>
      </c>
      <c r="E133" s="31">
        <f t="shared" ref="E133" si="796">J133+O133+T133+Y133+AD133+AI133+AN133+AS133+AX133</f>
        <v>6058.7</v>
      </c>
      <c r="F133" s="31">
        <f t="shared" ref="F133" si="797">K133+P133+U133+Z133+AE133+AJ133+AO133+AT133+AY133</f>
        <v>0</v>
      </c>
      <c r="G133" s="31">
        <f t="shared" ref="G133" si="798">L133+Q133+V133+AA133+AF133+AK133+AP133+AU133+AZ133</f>
        <v>5755.7</v>
      </c>
      <c r="H133" s="31">
        <f t="shared" ref="H133" si="799">M133+R133+W133+AB133+AG133+AL133+AQ133+AV133+BA133</f>
        <v>303</v>
      </c>
      <c r="I133" s="31">
        <f t="shared" ref="I133" si="800">N133+S133+X133+AC133+AH133+AM133+AR133+AW133+BB133</f>
        <v>0</v>
      </c>
      <c r="J133" s="33">
        <f t="shared" ref="J133" si="801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02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03">SUM(U133:X133)</f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ref="Y133" si="804">SUM(Z133:AC133)</f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ref="AD133" si="805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06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07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08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09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10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11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300</v>
      </c>
      <c r="B134" s="65" t="s">
        <v>279</v>
      </c>
      <c r="C134" s="61" t="s">
        <v>24</v>
      </c>
      <c r="D134" s="30" t="s">
        <v>24</v>
      </c>
      <c r="E134" s="31">
        <f t="shared" ref="E134" si="812">J134+O134+T134+Y134+AD134+AI134+AN134+AS134+AX134</f>
        <v>5888.7</v>
      </c>
      <c r="F134" s="31">
        <f t="shared" ref="F134" si="813">K134+P134+U134+Z134+AE134+AJ134+AO134+AT134+AY134</f>
        <v>0</v>
      </c>
      <c r="G134" s="31">
        <f t="shared" ref="G134" si="814">L134+Q134+V134+AA134+AF134+AK134+AP134+AU134+AZ134</f>
        <v>0</v>
      </c>
      <c r="H134" s="31">
        <f t="shared" ref="H134" si="815">M134+R134+W134+AB134+AG134+AL134+AQ134+AV134+BA134</f>
        <v>5888.7</v>
      </c>
      <c r="I134" s="31">
        <f t="shared" ref="I134" si="816">N134+S134+X134+AC134+AH134+AM134+AR134+AW134+BB134</f>
        <v>0</v>
      </c>
      <c r="J134" s="33">
        <f t="shared" ref="J134" si="817">M134+N134</f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18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19">SUM(U134:X134)</f>
        <v>5888.7</v>
      </c>
      <c r="U134" s="47">
        <v>0</v>
      </c>
      <c r="V134" s="66">
        <v>0</v>
      </c>
      <c r="W134" s="66">
        <v>5888.7</v>
      </c>
      <c r="X134" s="62">
        <v>0</v>
      </c>
      <c r="Y134" s="46">
        <f t="shared" ref="Y134" si="820">SUM(Z134:AC134)</f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ref="AD134" si="821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" si="822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" si="823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" si="824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" si="825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" si="826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" si="827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301</v>
      </c>
      <c r="B135" s="65" t="s">
        <v>302</v>
      </c>
      <c r="C135" s="61" t="s">
        <v>24</v>
      </c>
      <c r="D135" s="30" t="s">
        <v>24</v>
      </c>
      <c r="E135" s="31">
        <f t="shared" ref="E135" si="828">J135+O135+T135+Y135+AD135+AI135+AN135+AS135+AX135</f>
        <v>12492</v>
      </c>
      <c r="F135" s="31">
        <f t="shared" ref="F135" si="829">K135+P135+U135+Z135+AE135+AJ135+AO135+AT135+AY135</f>
        <v>0</v>
      </c>
      <c r="G135" s="31">
        <f t="shared" ref="G135" si="830">L135+Q135+V135+AA135+AF135+AK135+AP135+AU135+AZ135</f>
        <v>5755.7</v>
      </c>
      <c r="H135" s="31">
        <f t="shared" ref="H135" si="831">M135+R135+W135+AB135+AG135+AL135+AQ135+AV135+BA135</f>
        <v>6736.3</v>
      </c>
      <c r="I135" s="31">
        <f t="shared" ref="I135" si="832">N135+S135+X135+AC135+AH135+AM135+AR135+AW135+BB135</f>
        <v>0</v>
      </c>
      <c r="J135" s="33">
        <f t="shared" ref="J135" si="833">M135+N135</f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ref="O135" si="834">SUM(P135:S135)</f>
        <v>0</v>
      </c>
      <c r="P135" s="47"/>
      <c r="Q135" s="40">
        <v>0</v>
      </c>
      <c r="R135" s="41">
        <v>0</v>
      </c>
      <c r="S135" s="41">
        <v>0</v>
      </c>
      <c r="T135" s="48">
        <f t="shared" ref="T135" si="835">SUM(U135:X135)</f>
        <v>6246</v>
      </c>
      <c r="U135" s="47">
        <v>0</v>
      </c>
      <c r="V135" s="66">
        <v>5755.7</v>
      </c>
      <c r="W135" s="66">
        <v>490.3</v>
      </c>
      <c r="X135" s="62">
        <v>0</v>
      </c>
      <c r="Y135" s="48">
        <f t="shared" ref="Y135" si="836">SUM(Z135:AC135)</f>
        <v>6246</v>
      </c>
      <c r="Z135" s="47">
        <v>0</v>
      </c>
      <c r="AA135" s="40">
        <v>0</v>
      </c>
      <c r="AB135" s="41">
        <f>6940-694</f>
        <v>6246</v>
      </c>
      <c r="AC135" s="40">
        <v>0</v>
      </c>
      <c r="AD135" s="46">
        <f t="shared" ref="AD135" si="837">SUM(AE135:AH135)</f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ref="AI135" si="838">SUM(AJ135:AM135)</f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ref="AN135" si="839">SUM(AO135:AR135)</f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ref="AS135" si="840">SUM(AT135:AW135)</f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ref="AX135" si="841">SUM(AY135:BB135)</f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ref="BC135" si="842">SUM(BD135:BG135)</f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ref="BH135" si="843">SUM(BI135:BL135)</f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312</v>
      </c>
      <c r="B136" s="14" t="s">
        <v>268</v>
      </c>
      <c r="C136" s="30" t="s">
        <v>24</v>
      </c>
      <c r="D136" s="30" t="s">
        <v>24</v>
      </c>
      <c r="E136" s="31">
        <f t="shared" si="791"/>
        <v>0</v>
      </c>
      <c r="F136" s="31">
        <f t="shared" si="792"/>
        <v>0</v>
      </c>
      <c r="G136" s="31">
        <f>L136+Q136+V136+AA136+AF136+AK136+AP136+AU136+AZ136</f>
        <v>0</v>
      </c>
      <c r="H136" s="31">
        <f t="shared" si="794"/>
        <v>0</v>
      </c>
      <c r="I136" s="31">
        <f t="shared" si="795"/>
        <v>0</v>
      </c>
      <c r="J136" s="33">
        <f t="shared" si="780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44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45">SUM(U136:X136)</f>
        <v>0</v>
      </c>
      <c r="U136" s="47">
        <v>0</v>
      </c>
      <c r="V136" s="40">
        <v>0</v>
      </c>
      <c r="W136" s="41">
        <f>15000-15000</f>
        <v>0</v>
      </c>
      <c r="X136" s="40">
        <v>0</v>
      </c>
      <c r="Y136" s="48">
        <f t="shared" ref="Y136" si="846">SUM(Z136:AC136)</f>
        <v>0</v>
      </c>
      <c r="Z136" s="47">
        <v>0</v>
      </c>
      <c r="AA136" s="40">
        <v>0</v>
      </c>
      <c r="AB136" s="41">
        <v>0</v>
      </c>
      <c r="AC136" s="40">
        <v>0</v>
      </c>
      <c r="AD136" s="48">
        <f t="shared" ref="AD136" si="847">SUM(AE136:AH136)</f>
        <v>0</v>
      </c>
      <c r="AE136" s="47">
        <v>0</v>
      </c>
      <c r="AF136" s="40">
        <v>0</v>
      </c>
      <c r="AG136" s="41">
        <v>0</v>
      </c>
      <c r="AH136" s="40">
        <v>0</v>
      </c>
      <c r="AI136" s="47">
        <f t="shared" ref="AI136" si="848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7">
        <f t="shared" ref="AN136" si="849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7">
        <f t="shared" ref="AS136" si="850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7">
        <f t="shared" ref="AX136" si="851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7">
        <f t="shared" ref="BC136" si="852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7">
        <f t="shared" ref="BH136" si="853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125</v>
      </c>
      <c r="B137" s="95" t="s">
        <v>126</v>
      </c>
      <c r="C137" s="91"/>
      <c r="D137" s="91"/>
      <c r="E137" s="39">
        <f>SUM(E138)</f>
        <v>8379.2000000000007</v>
      </c>
      <c r="F137" s="39">
        <f t="shared" ref="F137:BL139" si="854">SUM(F138)</f>
        <v>0</v>
      </c>
      <c r="G137" s="39">
        <f t="shared" si="854"/>
        <v>8127.8</v>
      </c>
      <c r="H137" s="39">
        <f t="shared" si="854"/>
        <v>251.4</v>
      </c>
      <c r="I137" s="39">
        <f t="shared" si="854"/>
        <v>0</v>
      </c>
      <c r="J137" s="39">
        <f>SUM(J138)</f>
        <v>8379.2000000000007</v>
      </c>
      <c r="K137" s="39">
        <f t="shared" si="854"/>
        <v>0</v>
      </c>
      <c r="L137" s="39">
        <f>SUM(L138)</f>
        <v>8127.8</v>
      </c>
      <c r="M137" s="39">
        <f>SUM(M138)</f>
        <v>251.4</v>
      </c>
      <c r="N137" s="39">
        <f t="shared" si="854"/>
        <v>0</v>
      </c>
      <c r="O137" s="39">
        <f t="shared" si="854"/>
        <v>0</v>
      </c>
      <c r="P137" s="39">
        <f t="shared" si="854"/>
        <v>0</v>
      </c>
      <c r="Q137" s="39">
        <f t="shared" si="854"/>
        <v>0</v>
      </c>
      <c r="R137" s="39">
        <f t="shared" si="854"/>
        <v>0</v>
      </c>
      <c r="S137" s="39">
        <f t="shared" si="854"/>
        <v>0</v>
      </c>
      <c r="T137" s="45">
        <f t="shared" si="854"/>
        <v>0</v>
      </c>
      <c r="U137" s="45">
        <f t="shared" si="854"/>
        <v>0</v>
      </c>
      <c r="V137" s="45">
        <f t="shared" si="854"/>
        <v>0</v>
      </c>
      <c r="W137" s="45">
        <f t="shared" si="854"/>
        <v>0</v>
      </c>
      <c r="X137" s="39">
        <f t="shared" si="854"/>
        <v>0</v>
      </c>
      <c r="Y137" s="39">
        <f t="shared" si="854"/>
        <v>0</v>
      </c>
      <c r="Z137" s="39">
        <f t="shared" si="854"/>
        <v>0</v>
      </c>
      <c r="AA137" s="39">
        <f t="shared" si="854"/>
        <v>0</v>
      </c>
      <c r="AB137" s="39">
        <f t="shared" si="854"/>
        <v>0</v>
      </c>
      <c r="AC137" s="39">
        <f t="shared" si="854"/>
        <v>0</v>
      </c>
      <c r="AD137" s="39">
        <f t="shared" si="854"/>
        <v>0</v>
      </c>
      <c r="AE137" s="39">
        <f t="shared" si="854"/>
        <v>0</v>
      </c>
      <c r="AF137" s="39">
        <f t="shared" si="854"/>
        <v>0</v>
      </c>
      <c r="AG137" s="39">
        <f t="shared" si="854"/>
        <v>0</v>
      </c>
      <c r="AH137" s="39">
        <f t="shared" si="854"/>
        <v>0</v>
      </c>
      <c r="AI137" s="39">
        <f t="shared" si="854"/>
        <v>0</v>
      </c>
      <c r="AJ137" s="39">
        <f t="shared" si="854"/>
        <v>0</v>
      </c>
      <c r="AK137" s="39">
        <f t="shared" si="854"/>
        <v>0</v>
      </c>
      <c r="AL137" s="39">
        <f t="shared" si="854"/>
        <v>0</v>
      </c>
      <c r="AM137" s="39">
        <f t="shared" si="854"/>
        <v>0</v>
      </c>
      <c r="AN137" s="39">
        <f t="shared" si="854"/>
        <v>0</v>
      </c>
      <c r="AO137" s="39">
        <f t="shared" si="854"/>
        <v>0</v>
      </c>
      <c r="AP137" s="39">
        <f t="shared" si="854"/>
        <v>0</v>
      </c>
      <c r="AQ137" s="39">
        <f t="shared" si="854"/>
        <v>0</v>
      </c>
      <c r="AR137" s="39">
        <f t="shared" si="854"/>
        <v>0</v>
      </c>
      <c r="AS137" s="39">
        <f t="shared" si="854"/>
        <v>0</v>
      </c>
      <c r="AT137" s="39">
        <f t="shared" si="854"/>
        <v>0</v>
      </c>
      <c r="AU137" s="39">
        <f t="shared" si="854"/>
        <v>0</v>
      </c>
      <c r="AV137" s="39">
        <f t="shared" si="854"/>
        <v>0</v>
      </c>
      <c r="AW137" s="39">
        <f t="shared" si="854"/>
        <v>0</v>
      </c>
      <c r="AX137" s="39">
        <f t="shared" si="854"/>
        <v>0</v>
      </c>
      <c r="AY137" s="39">
        <f t="shared" si="854"/>
        <v>0</v>
      </c>
      <c r="AZ137" s="39">
        <f t="shared" si="854"/>
        <v>0</v>
      </c>
      <c r="BA137" s="39">
        <f t="shared" si="854"/>
        <v>0</v>
      </c>
      <c r="BB137" s="39">
        <f t="shared" si="854"/>
        <v>0</v>
      </c>
      <c r="BC137" s="39">
        <f t="shared" si="854"/>
        <v>0</v>
      </c>
      <c r="BD137" s="39">
        <f t="shared" si="854"/>
        <v>0</v>
      </c>
      <c r="BE137" s="39">
        <f t="shared" si="854"/>
        <v>0</v>
      </c>
      <c r="BF137" s="39">
        <f t="shared" si="854"/>
        <v>0</v>
      </c>
      <c r="BG137" s="39">
        <f t="shared" si="854"/>
        <v>0</v>
      </c>
      <c r="BH137" s="39">
        <f t="shared" si="854"/>
        <v>0</v>
      </c>
      <c r="BI137" s="39">
        <f t="shared" si="854"/>
        <v>0</v>
      </c>
      <c r="BJ137" s="39">
        <f t="shared" si="854"/>
        <v>0</v>
      </c>
      <c r="BK137" s="39">
        <f t="shared" si="854"/>
        <v>0</v>
      </c>
      <c r="BL137" s="39">
        <f t="shared" si="854"/>
        <v>0</v>
      </c>
    </row>
    <row r="138" spans="1:64" ht="132" x14ac:dyDescent="0.25">
      <c r="A138" s="28" t="s">
        <v>127</v>
      </c>
      <c r="B138" s="12" t="s">
        <v>148</v>
      </c>
      <c r="C138" s="30" t="s">
        <v>24</v>
      </c>
      <c r="D138" s="30" t="s">
        <v>38</v>
      </c>
      <c r="E138" s="31">
        <f t="shared" ref="E138" si="855">J138+O138+T138+Y138+AD138+AI138+AN138+AS138+AX138</f>
        <v>8379.2000000000007</v>
      </c>
      <c r="F138" s="31">
        <f t="shared" ref="F138" si="856">K138+P138+U138+Z138+AE138+AJ138+AO138+AT138+AY138</f>
        <v>0</v>
      </c>
      <c r="G138" s="31">
        <f t="shared" ref="G138" si="857">L138+Q138+V138+AA138+AF138+AK138+AP138+AU138+AZ138</f>
        <v>8127.8</v>
      </c>
      <c r="H138" s="31">
        <f t="shared" ref="H138" si="858">M138+R138+W138+AB138+AG138+AL138+AQ138+AV138+BA138</f>
        <v>251.4</v>
      </c>
      <c r="I138" s="31">
        <f t="shared" ref="I138" si="859">N138+S138+X138+AC138+AH138+AM138+AR138+AW138+BB138</f>
        <v>0</v>
      </c>
      <c r="J138" s="32">
        <f>SUM(L138:N138)</f>
        <v>8379.2000000000007</v>
      </c>
      <c r="K138" s="40">
        <v>0</v>
      </c>
      <c r="L138" s="49">
        <v>8127.8</v>
      </c>
      <c r="M138" s="32">
        <v>251.4</v>
      </c>
      <c r="N138" s="40">
        <v>0</v>
      </c>
      <c r="O138" s="46">
        <f t="shared" ref="O138" si="860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61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62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63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64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65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66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67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68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9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1.5" customHeight="1" x14ac:dyDescent="0.25">
      <c r="A139" s="28" t="s">
        <v>90</v>
      </c>
      <c r="B139" s="91" t="s">
        <v>128</v>
      </c>
      <c r="C139" s="91"/>
      <c r="D139" s="91"/>
      <c r="E139" s="39">
        <f>SUM(E140)</f>
        <v>7973.5</v>
      </c>
      <c r="F139" s="39">
        <f t="shared" si="854"/>
        <v>0</v>
      </c>
      <c r="G139" s="39">
        <f>SUM(G140)</f>
        <v>0</v>
      </c>
      <c r="H139" s="39">
        <f>SUM(H140)</f>
        <v>7893.8</v>
      </c>
      <c r="I139" s="39">
        <f>SUM(I140)</f>
        <v>79.7</v>
      </c>
      <c r="J139" s="39">
        <f>SUM(J140)</f>
        <v>7973.5</v>
      </c>
      <c r="K139" s="39">
        <f t="shared" si="854"/>
        <v>0</v>
      </c>
      <c r="L139" s="39">
        <f>SUM(L140)</f>
        <v>0</v>
      </c>
      <c r="M139" s="39">
        <f>SUM(M140)</f>
        <v>7893.8</v>
      </c>
      <c r="N139" s="39">
        <f t="shared" si="854"/>
        <v>79.7</v>
      </c>
      <c r="O139" s="39">
        <f t="shared" si="854"/>
        <v>0</v>
      </c>
      <c r="P139" s="39">
        <f t="shared" si="854"/>
        <v>0</v>
      </c>
      <c r="Q139" s="39">
        <f t="shared" si="854"/>
        <v>0</v>
      </c>
      <c r="R139" s="39">
        <f t="shared" si="854"/>
        <v>0</v>
      </c>
      <c r="S139" s="39">
        <f t="shared" si="854"/>
        <v>0</v>
      </c>
      <c r="T139" s="39">
        <f t="shared" si="854"/>
        <v>0</v>
      </c>
      <c r="U139" s="39">
        <f t="shared" si="854"/>
        <v>0</v>
      </c>
      <c r="V139" s="39">
        <f t="shared" si="854"/>
        <v>0</v>
      </c>
      <c r="W139" s="39">
        <f t="shared" si="854"/>
        <v>0</v>
      </c>
      <c r="X139" s="39">
        <f t="shared" si="854"/>
        <v>0</v>
      </c>
      <c r="Y139" s="39">
        <f t="shared" si="854"/>
        <v>0</v>
      </c>
      <c r="Z139" s="39">
        <f t="shared" si="854"/>
        <v>0</v>
      </c>
      <c r="AA139" s="39">
        <f t="shared" si="854"/>
        <v>0</v>
      </c>
      <c r="AB139" s="39">
        <f t="shared" si="854"/>
        <v>0</v>
      </c>
      <c r="AC139" s="39">
        <f t="shared" si="854"/>
        <v>0</v>
      </c>
      <c r="AD139" s="39">
        <f t="shared" si="854"/>
        <v>0</v>
      </c>
      <c r="AE139" s="39">
        <f t="shared" si="854"/>
        <v>0</v>
      </c>
      <c r="AF139" s="39">
        <f t="shared" si="854"/>
        <v>0</v>
      </c>
      <c r="AG139" s="39">
        <f t="shared" si="854"/>
        <v>0</v>
      </c>
      <c r="AH139" s="39">
        <f t="shared" si="854"/>
        <v>0</v>
      </c>
      <c r="AI139" s="39">
        <f t="shared" si="854"/>
        <v>0</v>
      </c>
      <c r="AJ139" s="39">
        <f t="shared" si="854"/>
        <v>0</v>
      </c>
      <c r="AK139" s="39">
        <f t="shared" si="854"/>
        <v>0</v>
      </c>
      <c r="AL139" s="39">
        <f t="shared" si="854"/>
        <v>0</v>
      </c>
      <c r="AM139" s="39">
        <f t="shared" si="854"/>
        <v>0</v>
      </c>
      <c r="AN139" s="39">
        <f t="shared" si="854"/>
        <v>0</v>
      </c>
      <c r="AO139" s="39">
        <f t="shared" si="854"/>
        <v>0</v>
      </c>
      <c r="AP139" s="39">
        <f t="shared" si="854"/>
        <v>0</v>
      </c>
      <c r="AQ139" s="39">
        <f t="shared" si="854"/>
        <v>0</v>
      </c>
      <c r="AR139" s="39">
        <f t="shared" si="854"/>
        <v>0</v>
      </c>
      <c r="AS139" s="39">
        <f t="shared" si="854"/>
        <v>0</v>
      </c>
      <c r="AT139" s="39">
        <f t="shared" si="854"/>
        <v>0</v>
      </c>
      <c r="AU139" s="39">
        <f t="shared" si="854"/>
        <v>0</v>
      </c>
      <c r="AV139" s="39">
        <f t="shared" si="854"/>
        <v>0</v>
      </c>
      <c r="AW139" s="39">
        <f t="shared" si="854"/>
        <v>0</v>
      </c>
      <c r="AX139" s="39">
        <f t="shared" si="854"/>
        <v>0</v>
      </c>
      <c r="AY139" s="39">
        <f t="shared" si="854"/>
        <v>0</v>
      </c>
      <c r="AZ139" s="39">
        <f t="shared" si="854"/>
        <v>0</v>
      </c>
      <c r="BA139" s="39">
        <f t="shared" si="854"/>
        <v>0</v>
      </c>
      <c r="BB139" s="39">
        <f t="shared" si="854"/>
        <v>0</v>
      </c>
      <c r="BC139" s="39">
        <f t="shared" si="854"/>
        <v>0</v>
      </c>
      <c r="BD139" s="39">
        <f t="shared" si="854"/>
        <v>0</v>
      </c>
      <c r="BE139" s="39">
        <f t="shared" si="854"/>
        <v>0</v>
      </c>
      <c r="BF139" s="39">
        <f t="shared" si="854"/>
        <v>0</v>
      </c>
      <c r="BG139" s="39">
        <f t="shared" si="854"/>
        <v>0</v>
      </c>
      <c r="BH139" s="39">
        <f t="shared" si="854"/>
        <v>0</v>
      </c>
      <c r="BI139" s="39">
        <f t="shared" si="854"/>
        <v>0</v>
      </c>
      <c r="BJ139" s="39">
        <f t="shared" si="854"/>
        <v>0</v>
      </c>
      <c r="BK139" s="39">
        <f t="shared" si="854"/>
        <v>0</v>
      </c>
      <c r="BL139" s="39">
        <f t="shared" si="854"/>
        <v>0</v>
      </c>
    </row>
    <row r="140" spans="1:64" ht="49.5" x14ac:dyDescent="0.25">
      <c r="A140" s="28" t="s">
        <v>91</v>
      </c>
      <c r="B140" s="12" t="s">
        <v>102</v>
      </c>
      <c r="C140" s="30" t="s">
        <v>24</v>
      </c>
      <c r="D140" s="30" t="s">
        <v>94</v>
      </c>
      <c r="E140" s="31">
        <f t="shared" ref="E140" si="870">J140+O140+T140+Y140+AD140+AI140+AN140+AS140+AX140</f>
        <v>7973.5</v>
      </c>
      <c r="F140" s="31">
        <f t="shared" ref="F140" si="871">K140+P140+U140+Z140+AE140+AJ140+AO140+AT140+AY140</f>
        <v>0</v>
      </c>
      <c r="G140" s="31">
        <f>L140+Q140+V140+AA140+AF140+AK140+AP140+AU140+AZ140</f>
        <v>0</v>
      </c>
      <c r="H140" s="31">
        <f>M140+R140+W140+AB140+AG140+AL140+AQ140+AV140+BA140</f>
        <v>7893.8</v>
      </c>
      <c r="I140" s="31">
        <f t="shared" ref="I140" si="872">N140+S140+X140+AC140+AH140+AM140+AR140+AW140+BB140</f>
        <v>79.7</v>
      </c>
      <c r="J140" s="32">
        <f>SUM(L140:N140)</f>
        <v>7973.5</v>
      </c>
      <c r="K140" s="40">
        <v>0</v>
      </c>
      <c r="L140" s="40">
        <v>0</v>
      </c>
      <c r="M140" s="32">
        <f>7960-66.2</f>
        <v>7893.8</v>
      </c>
      <c r="N140" s="25">
        <f>80.4-0.7</f>
        <v>79.7</v>
      </c>
      <c r="O140" s="46">
        <f t="shared" ref="O140" si="873">SUM(P140:S140)</f>
        <v>0</v>
      </c>
      <c r="P140" s="47">
        <v>0</v>
      </c>
      <c r="Q140" s="40">
        <v>0</v>
      </c>
      <c r="R140" s="40">
        <v>0</v>
      </c>
      <c r="S140" s="40">
        <v>0</v>
      </c>
      <c r="T140" s="46">
        <f t="shared" ref="T140" si="874">SUM(U140:X140)</f>
        <v>0</v>
      </c>
      <c r="U140" s="47">
        <v>0</v>
      </c>
      <c r="V140" s="40">
        <v>0</v>
      </c>
      <c r="W140" s="40">
        <v>0</v>
      </c>
      <c r="X140" s="40">
        <v>0</v>
      </c>
      <c r="Y140" s="46">
        <f t="shared" ref="Y140" si="875">SUM(Z140:AC140)</f>
        <v>0</v>
      </c>
      <c r="Z140" s="47">
        <v>0</v>
      </c>
      <c r="AA140" s="40">
        <v>0</v>
      </c>
      <c r="AB140" s="40">
        <v>0</v>
      </c>
      <c r="AC140" s="40">
        <v>0</v>
      </c>
      <c r="AD140" s="46">
        <f t="shared" ref="AD140" si="876">SUM(AE140:AH140)</f>
        <v>0</v>
      </c>
      <c r="AE140" s="47">
        <v>0</v>
      </c>
      <c r="AF140" s="40">
        <v>0</v>
      </c>
      <c r="AG140" s="40">
        <v>0</v>
      </c>
      <c r="AH140" s="40">
        <v>0</v>
      </c>
      <c r="AI140" s="46">
        <f t="shared" ref="AI140" si="877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78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79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80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81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82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221</v>
      </c>
      <c r="B141" s="91" t="s">
        <v>293</v>
      </c>
      <c r="C141" s="91"/>
      <c r="D141" s="91"/>
      <c r="E141" s="39">
        <f>SUM(E142:E144)</f>
        <v>60200.2</v>
      </c>
      <c r="F141" s="39">
        <f t="shared" ref="F141:BL141" si="883">SUM(F142:F144)</f>
        <v>0</v>
      </c>
      <c r="G141" s="39">
        <f t="shared" si="883"/>
        <v>0</v>
      </c>
      <c r="H141" s="39">
        <f t="shared" si="883"/>
        <v>60200.2</v>
      </c>
      <c r="I141" s="39">
        <f t="shared" si="883"/>
        <v>0</v>
      </c>
      <c r="J141" s="39">
        <f t="shared" si="883"/>
        <v>0</v>
      </c>
      <c r="K141" s="39">
        <f t="shared" si="883"/>
        <v>0</v>
      </c>
      <c r="L141" s="39">
        <f t="shared" si="883"/>
        <v>0</v>
      </c>
      <c r="M141" s="39">
        <f t="shared" si="883"/>
        <v>0</v>
      </c>
      <c r="N141" s="39">
        <f t="shared" si="883"/>
        <v>0</v>
      </c>
      <c r="O141" s="39">
        <f t="shared" si="883"/>
        <v>0</v>
      </c>
      <c r="P141" s="39">
        <f t="shared" si="883"/>
        <v>0</v>
      </c>
      <c r="Q141" s="39">
        <f t="shared" si="883"/>
        <v>0</v>
      </c>
      <c r="R141" s="39">
        <f t="shared" si="883"/>
        <v>0</v>
      </c>
      <c r="S141" s="39">
        <f t="shared" si="883"/>
        <v>0</v>
      </c>
      <c r="T141" s="39">
        <f t="shared" si="883"/>
        <v>15200.2</v>
      </c>
      <c r="U141" s="39">
        <f t="shared" si="883"/>
        <v>0</v>
      </c>
      <c r="V141" s="39">
        <f t="shared" si="883"/>
        <v>0</v>
      </c>
      <c r="W141" s="39">
        <f t="shared" si="883"/>
        <v>15200.2</v>
      </c>
      <c r="X141" s="39">
        <f t="shared" si="883"/>
        <v>0</v>
      </c>
      <c r="Y141" s="39">
        <f t="shared" si="883"/>
        <v>45000</v>
      </c>
      <c r="Z141" s="39">
        <f t="shared" si="883"/>
        <v>0</v>
      </c>
      <c r="AA141" s="39">
        <f t="shared" si="883"/>
        <v>0</v>
      </c>
      <c r="AB141" s="39">
        <f t="shared" si="883"/>
        <v>45000</v>
      </c>
      <c r="AC141" s="39">
        <f t="shared" si="883"/>
        <v>0</v>
      </c>
      <c r="AD141" s="39">
        <f t="shared" si="883"/>
        <v>0</v>
      </c>
      <c r="AE141" s="39">
        <f t="shared" si="883"/>
        <v>0</v>
      </c>
      <c r="AF141" s="39">
        <f t="shared" si="883"/>
        <v>0</v>
      </c>
      <c r="AG141" s="39">
        <f t="shared" si="883"/>
        <v>0</v>
      </c>
      <c r="AH141" s="39">
        <f t="shared" si="883"/>
        <v>0</v>
      </c>
      <c r="AI141" s="39">
        <f t="shared" si="883"/>
        <v>0</v>
      </c>
      <c r="AJ141" s="39">
        <f t="shared" si="883"/>
        <v>0</v>
      </c>
      <c r="AK141" s="39">
        <f t="shared" si="883"/>
        <v>0</v>
      </c>
      <c r="AL141" s="39">
        <f t="shared" si="883"/>
        <v>0</v>
      </c>
      <c r="AM141" s="39">
        <f t="shared" si="883"/>
        <v>0</v>
      </c>
      <c r="AN141" s="39">
        <f t="shared" si="883"/>
        <v>0</v>
      </c>
      <c r="AO141" s="39">
        <f t="shared" si="883"/>
        <v>0</v>
      </c>
      <c r="AP141" s="39">
        <f t="shared" si="883"/>
        <v>0</v>
      </c>
      <c r="AQ141" s="39">
        <f t="shared" si="883"/>
        <v>0</v>
      </c>
      <c r="AR141" s="39">
        <f t="shared" si="883"/>
        <v>0</v>
      </c>
      <c r="AS141" s="39">
        <f t="shared" si="883"/>
        <v>0</v>
      </c>
      <c r="AT141" s="39">
        <f t="shared" si="883"/>
        <v>0</v>
      </c>
      <c r="AU141" s="39">
        <f t="shared" si="883"/>
        <v>0</v>
      </c>
      <c r="AV141" s="39">
        <f t="shared" si="883"/>
        <v>0</v>
      </c>
      <c r="AW141" s="39">
        <f t="shared" si="883"/>
        <v>0</v>
      </c>
      <c r="AX141" s="39">
        <f t="shared" si="883"/>
        <v>0</v>
      </c>
      <c r="AY141" s="39">
        <f t="shared" si="883"/>
        <v>0</v>
      </c>
      <c r="AZ141" s="39">
        <f t="shared" si="883"/>
        <v>0</v>
      </c>
      <c r="BA141" s="39">
        <f t="shared" si="883"/>
        <v>0</v>
      </c>
      <c r="BB141" s="39">
        <f t="shared" si="883"/>
        <v>0</v>
      </c>
      <c r="BC141" s="39">
        <f t="shared" si="883"/>
        <v>0</v>
      </c>
      <c r="BD141" s="39">
        <f t="shared" si="883"/>
        <v>0</v>
      </c>
      <c r="BE141" s="39">
        <f t="shared" si="883"/>
        <v>0</v>
      </c>
      <c r="BF141" s="39">
        <f t="shared" si="883"/>
        <v>0</v>
      </c>
      <c r="BG141" s="39">
        <f t="shared" si="883"/>
        <v>0</v>
      </c>
      <c r="BH141" s="39">
        <f t="shared" si="883"/>
        <v>0</v>
      </c>
      <c r="BI141" s="39">
        <f t="shared" si="883"/>
        <v>0</v>
      </c>
      <c r="BJ141" s="39">
        <f t="shared" si="883"/>
        <v>0</v>
      </c>
      <c r="BK141" s="39">
        <f t="shared" si="883"/>
        <v>0</v>
      </c>
      <c r="BL141" s="39">
        <f t="shared" si="883"/>
        <v>0</v>
      </c>
    </row>
    <row r="142" spans="1:64" ht="63.75" customHeight="1" x14ac:dyDescent="0.25">
      <c r="A142" s="28" t="s">
        <v>222</v>
      </c>
      <c r="B142" s="12" t="s">
        <v>298</v>
      </c>
      <c r="C142" s="30" t="s">
        <v>24</v>
      </c>
      <c r="D142" s="30" t="s">
        <v>94</v>
      </c>
      <c r="E142" s="31">
        <f t="shared" ref="E142" si="884">J142+O142+T142+Y142+AD142+AI142+AN142+AS142+AX142</f>
        <v>8903.9</v>
      </c>
      <c r="F142" s="31">
        <f t="shared" ref="F142" si="885">K142+P142+U142+Z142+AE142+AJ142+AO142+AT142+AY142</f>
        <v>0</v>
      </c>
      <c r="G142" s="31">
        <f t="shared" ref="G142:H144" si="886">L142+Q142+V142+AA142+AF142+AK142+AP142+AU142+AZ142</f>
        <v>0</v>
      </c>
      <c r="H142" s="31">
        <f t="shared" si="886"/>
        <v>8903.9</v>
      </c>
      <c r="I142" s="31">
        <f t="shared" ref="I142" si="887">N142+S142+X142+AC142+AH142+AM142+AR142+AW142+BB142</f>
        <v>0</v>
      </c>
      <c r="J142" s="53">
        <f>SUM(L142:N142)</f>
        <v>0</v>
      </c>
      <c r="K142" s="40">
        <v>0</v>
      </c>
      <c r="L142" s="40">
        <v>0</v>
      </c>
      <c r="M142" s="53">
        <v>0</v>
      </c>
      <c r="N142" s="53">
        <v>0</v>
      </c>
      <c r="O142" s="46">
        <f t="shared" ref="O142" si="888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60">
        <f t="shared" ref="T142" si="889">SUM(U142:X142)</f>
        <v>8903.9</v>
      </c>
      <c r="U142" s="47">
        <v>0</v>
      </c>
      <c r="V142" s="40">
        <v>0</v>
      </c>
      <c r="W142" s="41">
        <v>8903.9</v>
      </c>
      <c r="X142" s="40">
        <v>0</v>
      </c>
      <c r="Y142" s="60">
        <f t="shared" ref="Y142" si="890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6">
        <f t="shared" ref="AD142" si="891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92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93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94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895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896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897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49.5" x14ac:dyDescent="0.25">
      <c r="A143" s="28" t="s">
        <v>290</v>
      </c>
      <c r="B143" s="12" t="s">
        <v>292</v>
      </c>
      <c r="C143" s="30" t="s">
        <v>24</v>
      </c>
      <c r="D143" s="30" t="s">
        <v>94</v>
      </c>
      <c r="E143" s="31">
        <f t="shared" ref="E143" si="898">J143+O143+T143+Y143+AD143+AI143+AN143+AS143+AX143</f>
        <v>6296.3</v>
      </c>
      <c r="F143" s="31">
        <f t="shared" ref="F143" si="899">K143+P143+U143+Z143+AE143+AJ143+AO143+AT143+AY143</f>
        <v>0</v>
      </c>
      <c r="G143" s="31">
        <f t="shared" si="886"/>
        <v>0</v>
      </c>
      <c r="H143" s="31">
        <f t="shared" si="886"/>
        <v>6296.3</v>
      </c>
      <c r="I143" s="31">
        <f t="shared" ref="I143" si="900">N143+S143+X143+AC143+AH143+AM143+AR143+AW143+BB143</f>
        <v>0</v>
      </c>
      <c r="J143" s="53">
        <f>SUM(L143:N143)</f>
        <v>0</v>
      </c>
      <c r="K143" s="40">
        <v>0</v>
      </c>
      <c r="L143" s="40">
        <v>0</v>
      </c>
      <c r="M143" s="53">
        <v>0</v>
      </c>
      <c r="N143" s="53">
        <v>0</v>
      </c>
      <c r="O143" s="46">
        <f t="shared" ref="O143" si="901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60">
        <f t="shared" ref="T143" si="902">SUM(U143:X143)</f>
        <v>6296.3</v>
      </c>
      <c r="U143" s="47">
        <v>0</v>
      </c>
      <c r="V143" s="40">
        <v>0</v>
      </c>
      <c r="W143" s="41">
        <f>9074.6-2778.3</f>
        <v>6296.3</v>
      </c>
      <c r="X143" s="40">
        <v>0</v>
      </c>
      <c r="Y143" s="60">
        <f t="shared" ref="Y143" si="903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6">
        <f t="shared" ref="AD143" si="904">SUM(AE143:AH143)</f>
        <v>0</v>
      </c>
      <c r="AE143" s="47">
        <v>0</v>
      </c>
      <c r="AF143" s="40">
        <v>0</v>
      </c>
      <c r="AG143" s="40">
        <v>0</v>
      </c>
      <c r="AH143" s="40">
        <v>0</v>
      </c>
      <c r="AI143" s="46">
        <f t="shared" ref="AI143" si="905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06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07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08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09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0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53.25" customHeight="1" x14ac:dyDescent="0.25">
      <c r="A144" s="28" t="s">
        <v>291</v>
      </c>
      <c r="B144" s="12" t="s">
        <v>223</v>
      </c>
      <c r="C144" s="30" t="s">
        <v>24</v>
      </c>
      <c r="D144" s="30" t="s">
        <v>24</v>
      </c>
      <c r="E144" s="31">
        <f t="shared" ref="E144:F144" si="911">J144+O144+T144+Y144+AD144+AI144+AN144+AS144+AX144</f>
        <v>45000</v>
      </c>
      <c r="F144" s="31">
        <f t="shared" si="911"/>
        <v>0</v>
      </c>
      <c r="G144" s="31">
        <f t="shared" si="886"/>
        <v>0</v>
      </c>
      <c r="H144" s="31">
        <f t="shared" si="886"/>
        <v>45000</v>
      </c>
      <c r="I144" s="31">
        <f t="shared" ref="I144" si="912">N144+S144+X144+AC144+AH144+AM144+AR144+AW144+BB144</f>
        <v>0</v>
      </c>
      <c r="J144" s="53">
        <f>SUM(L144:N144)</f>
        <v>0</v>
      </c>
      <c r="K144" s="40">
        <v>0</v>
      </c>
      <c r="L144" s="40">
        <v>0</v>
      </c>
      <c r="M144" s="53">
        <v>0</v>
      </c>
      <c r="N144" s="53">
        <v>0</v>
      </c>
      <c r="O144" s="46">
        <f t="shared" ref="O144" si="913">SUM(P144:S144)</f>
        <v>0</v>
      </c>
      <c r="P144" s="47">
        <v>0</v>
      </c>
      <c r="Q144" s="40">
        <v>0</v>
      </c>
      <c r="R144" s="40">
        <v>0</v>
      </c>
      <c r="S144" s="40">
        <v>0</v>
      </c>
      <c r="T144" s="46">
        <f t="shared" ref="T144" si="914">SUM(U144:X144)</f>
        <v>0</v>
      </c>
      <c r="U144" s="47">
        <v>0</v>
      </c>
      <c r="V144" s="40">
        <v>0</v>
      </c>
      <c r="W144" s="40">
        <v>0</v>
      </c>
      <c r="X144" s="40">
        <v>0</v>
      </c>
      <c r="Y144" s="60">
        <f t="shared" ref="Y144" si="915">SUM(Z144:AC144)</f>
        <v>45000</v>
      </c>
      <c r="Z144" s="47">
        <v>0</v>
      </c>
      <c r="AA144" s="40">
        <v>0</v>
      </c>
      <c r="AB144" s="41">
        <v>45000</v>
      </c>
      <c r="AC144" s="40">
        <v>0</v>
      </c>
      <c r="AD144" s="46">
        <f t="shared" ref="AD144" si="916">SUM(AE144:AH144)</f>
        <v>0</v>
      </c>
      <c r="AE144" s="47">
        <v>0</v>
      </c>
      <c r="AF144" s="40">
        <v>0</v>
      </c>
      <c r="AG144" s="40">
        <v>0</v>
      </c>
      <c r="AH144" s="40">
        <v>0</v>
      </c>
      <c r="AI144" s="46">
        <f t="shared" ref="AI144" si="917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18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19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20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21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22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31.5" customHeight="1" x14ac:dyDescent="0.25">
      <c r="A145" s="28" t="s">
        <v>322</v>
      </c>
      <c r="B145" s="91" t="s">
        <v>324</v>
      </c>
      <c r="C145" s="91"/>
      <c r="D145" s="91"/>
      <c r="E145" s="39">
        <f>SUM(E146:E148)</f>
        <v>815.5</v>
      </c>
      <c r="F145" s="39">
        <f t="shared" ref="F145:BL145" si="923">SUM(F146:F148)</f>
        <v>0</v>
      </c>
      <c r="G145" s="39">
        <f t="shared" si="923"/>
        <v>766.9</v>
      </c>
      <c r="H145" s="39">
        <f t="shared" si="923"/>
        <v>40.4</v>
      </c>
      <c r="I145" s="39">
        <f t="shared" si="923"/>
        <v>8.1999999999999993</v>
      </c>
      <c r="J145" s="39">
        <f t="shared" si="923"/>
        <v>0</v>
      </c>
      <c r="K145" s="39">
        <f t="shared" si="923"/>
        <v>0</v>
      </c>
      <c r="L145" s="39">
        <f t="shared" si="923"/>
        <v>0</v>
      </c>
      <c r="M145" s="39">
        <f t="shared" si="923"/>
        <v>0</v>
      </c>
      <c r="N145" s="39">
        <f t="shared" si="923"/>
        <v>0</v>
      </c>
      <c r="O145" s="39">
        <f t="shared" si="923"/>
        <v>0</v>
      </c>
      <c r="P145" s="39">
        <f t="shared" si="923"/>
        <v>0</v>
      </c>
      <c r="Q145" s="39">
        <f t="shared" si="923"/>
        <v>0</v>
      </c>
      <c r="R145" s="39">
        <f t="shared" si="923"/>
        <v>0</v>
      </c>
      <c r="S145" s="39">
        <f t="shared" si="923"/>
        <v>0</v>
      </c>
      <c r="T145" s="39">
        <f t="shared" si="923"/>
        <v>815.5</v>
      </c>
      <c r="U145" s="39">
        <f t="shared" si="923"/>
        <v>0</v>
      </c>
      <c r="V145" s="39">
        <f t="shared" si="923"/>
        <v>766.9</v>
      </c>
      <c r="W145" s="39">
        <f t="shared" si="923"/>
        <v>40.4</v>
      </c>
      <c r="X145" s="39">
        <f t="shared" si="923"/>
        <v>8.1999999999999993</v>
      </c>
      <c r="Y145" s="39">
        <f t="shared" si="923"/>
        <v>0</v>
      </c>
      <c r="Z145" s="39">
        <f t="shared" si="923"/>
        <v>0</v>
      </c>
      <c r="AA145" s="39">
        <f t="shared" si="923"/>
        <v>0</v>
      </c>
      <c r="AB145" s="39">
        <f t="shared" si="923"/>
        <v>0</v>
      </c>
      <c r="AC145" s="39">
        <f t="shared" si="923"/>
        <v>0</v>
      </c>
      <c r="AD145" s="39">
        <f t="shared" si="923"/>
        <v>0</v>
      </c>
      <c r="AE145" s="39">
        <f t="shared" si="923"/>
        <v>0</v>
      </c>
      <c r="AF145" s="39">
        <f t="shared" si="923"/>
        <v>0</v>
      </c>
      <c r="AG145" s="39">
        <f t="shared" si="923"/>
        <v>0</v>
      </c>
      <c r="AH145" s="39">
        <f t="shared" si="923"/>
        <v>0</v>
      </c>
      <c r="AI145" s="39">
        <f t="shared" si="923"/>
        <v>0</v>
      </c>
      <c r="AJ145" s="39">
        <f t="shared" si="923"/>
        <v>0</v>
      </c>
      <c r="AK145" s="39">
        <f t="shared" si="923"/>
        <v>0</v>
      </c>
      <c r="AL145" s="39">
        <f t="shared" si="923"/>
        <v>0</v>
      </c>
      <c r="AM145" s="39">
        <f t="shared" si="923"/>
        <v>0</v>
      </c>
      <c r="AN145" s="39">
        <f t="shared" si="923"/>
        <v>0</v>
      </c>
      <c r="AO145" s="39">
        <f t="shared" si="923"/>
        <v>0</v>
      </c>
      <c r="AP145" s="39">
        <f t="shared" si="923"/>
        <v>0</v>
      </c>
      <c r="AQ145" s="39">
        <f t="shared" si="923"/>
        <v>0</v>
      </c>
      <c r="AR145" s="39">
        <f t="shared" si="923"/>
        <v>0</v>
      </c>
      <c r="AS145" s="39">
        <f t="shared" si="923"/>
        <v>0</v>
      </c>
      <c r="AT145" s="39">
        <f t="shared" si="923"/>
        <v>0</v>
      </c>
      <c r="AU145" s="39">
        <f t="shared" si="923"/>
        <v>0</v>
      </c>
      <c r="AV145" s="39">
        <f t="shared" si="923"/>
        <v>0</v>
      </c>
      <c r="AW145" s="39">
        <f t="shared" si="923"/>
        <v>0</v>
      </c>
      <c r="AX145" s="39">
        <f t="shared" si="923"/>
        <v>0</v>
      </c>
      <c r="AY145" s="39">
        <f t="shared" si="923"/>
        <v>0</v>
      </c>
      <c r="AZ145" s="39">
        <f t="shared" si="923"/>
        <v>0</v>
      </c>
      <c r="BA145" s="39">
        <f t="shared" si="923"/>
        <v>0</v>
      </c>
      <c r="BB145" s="39">
        <f t="shared" si="923"/>
        <v>0</v>
      </c>
      <c r="BC145" s="39">
        <f t="shared" si="923"/>
        <v>0</v>
      </c>
      <c r="BD145" s="39">
        <f t="shared" si="923"/>
        <v>0</v>
      </c>
      <c r="BE145" s="39">
        <f t="shared" si="923"/>
        <v>0</v>
      </c>
      <c r="BF145" s="39">
        <f t="shared" si="923"/>
        <v>0</v>
      </c>
      <c r="BG145" s="39">
        <f t="shared" si="923"/>
        <v>0</v>
      </c>
      <c r="BH145" s="39">
        <f t="shared" si="923"/>
        <v>0</v>
      </c>
      <c r="BI145" s="39">
        <f t="shared" si="923"/>
        <v>0</v>
      </c>
      <c r="BJ145" s="39">
        <f t="shared" si="923"/>
        <v>0</v>
      </c>
      <c r="BK145" s="39">
        <f t="shared" si="923"/>
        <v>0</v>
      </c>
      <c r="BL145" s="39">
        <f t="shared" si="923"/>
        <v>0</v>
      </c>
    </row>
    <row r="146" spans="1:64" ht="63.75" customHeight="1" x14ac:dyDescent="0.25">
      <c r="A146" s="28" t="s">
        <v>323</v>
      </c>
      <c r="B146" s="12" t="s">
        <v>325</v>
      </c>
      <c r="C146" s="30" t="s">
        <v>24</v>
      </c>
      <c r="D146" s="30" t="s">
        <v>94</v>
      </c>
      <c r="E146" s="31">
        <f t="shared" ref="E146" si="924">J146+O146+T146+Y146+AD146+AI146+AN146+AS146+AX146</f>
        <v>815.5</v>
      </c>
      <c r="F146" s="31">
        <f t="shared" ref="F146" si="925">K146+P146+U146+Z146+AE146+AJ146+AO146+AT146+AY146</f>
        <v>0</v>
      </c>
      <c r="G146" s="31">
        <f t="shared" ref="G146" si="926">L146+Q146+V146+AA146+AF146+AK146+AP146+AU146+AZ146</f>
        <v>766.9</v>
      </c>
      <c r="H146" s="31">
        <f t="shared" ref="H146" si="927">M146+R146+W146+AB146+AG146+AL146+AQ146+AV146+BA146</f>
        <v>40.4</v>
      </c>
      <c r="I146" s="31">
        <f t="shared" ref="I146" si="928">N146+S146+X146+AC146+AH146+AM146+AR146+AW146+BB146</f>
        <v>8.1999999999999993</v>
      </c>
      <c r="J146" s="53">
        <f>SUM(L146:N146)</f>
        <v>0</v>
      </c>
      <c r="K146" s="40">
        <v>0</v>
      </c>
      <c r="L146" s="40">
        <v>0</v>
      </c>
      <c r="M146" s="53">
        <v>0</v>
      </c>
      <c r="N146" s="53">
        <v>0</v>
      </c>
      <c r="O146" s="46">
        <f t="shared" ref="O146" si="929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60">
        <f t="shared" ref="T146" si="930">SUM(U146:X146)</f>
        <v>815.5</v>
      </c>
      <c r="U146" s="47">
        <v>0</v>
      </c>
      <c r="V146" s="41">
        <v>766.9</v>
      </c>
      <c r="W146" s="41">
        <v>40.4</v>
      </c>
      <c r="X146" s="40">
        <v>8.1999999999999993</v>
      </c>
      <c r="Y146" s="60">
        <f t="shared" ref="Y146" si="931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6">
        <f t="shared" ref="AD146" si="932">SUM(AE146:AH146)</f>
        <v>0</v>
      </c>
      <c r="AE146" s="47">
        <v>0</v>
      </c>
      <c r="AF146" s="40">
        <v>0</v>
      </c>
      <c r="AG146" s="40">
        <v>0</v>
      </c>
      <c r="AH146" s="40">
        <v>0</v>
      </c>
      <c r="AI146" s="46">
        <f t="shared" ref="AI146" si="933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34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35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36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37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38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5:D145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41:D141"/>
    <mergeCell ref="B32:D32"/>
    <mergeCell ref="B34:D34"/>
    <mergeCell ref="B139:D139"/>
    <mergeCell ref="B31:D31"/>
    <mergeCell ref="B84:D84"/>
    <mergeCell ref="B36:D36"/>
    <mergeCell ref="B99:D99"/>
    <mergeCell ref="B105:D105"/>
    <mergeCell ref="B110:D110"/>
    <mergeCell ref="B137:D137"/>
    <mergeCell ref="B100:D100"/>
    <mergeCell ref="B37:D37"/>
    <mergeCell ref="B67:D67"/>
    <mergeCell ref="B79:D79"/>
    <mergeCell ref="B80:D80"/>
  </mergeCells>
  <printOptions horizontalCentered="1"/>
  <pageMargins left="0" right="0" top="0.19685039370078741" bottom="0.19685039370078741" header="0.31496062992125984" footer="0.31496062992125984"/>
  <pageSetup paperSize="9" scale="28" fitToHeight="10" orientation="landscape" r:id="rId1"/>
  <headerFooter>
    <oddFooter>Страница  &amp;P из &amp;N</oddFooter>
  </headerFooter>
  <rowBreaks count="3" manualBreakCount="3">
    <brk id="35" max="63" man="1"/>
    <brk id="68" max="63" man="1"/>
    <brk id="104" max="63" man="1"/>
  </rowBreaks>
  <colBreaks count="1" manualBreakCount="1">
    <brk id="29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2022-12-29T07:54:12Z</cp:lastPrinted>
  <dcterms:created xsi:type="dcterms:W3CDTF">2019-10-14T07:16:42Z</dcterms:created>
  <dcterms:modified xsi:type="dcterms:W3CDTF">2022-12-29T07:54:14Z</dcterms:modified>
</cp:coreProperties>
</file>